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7490" windowHeight="997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34" i="1" l="1"/>
  <c r="H34" i="1" s="1"/>
  <c r="G23" i="1"/>
  <c r="G21" i="1"/>
  <c r="G27" i="1"/>
  <c r="H27" i="1" s="1"/>
  <c r="G35" i="1"/>
  <c r="G52" i="1"/>
  <c r="H52" i="1" s="1"/>
  <c r="G46" i="1"/>
  <c r="H50" i="1"/>
  <c r="H46" i="1"/>
  <c r="H35" i="1"/>
  <c r="H23" i="1"/>
  <c r="H21" i="1"/>
  <c r="G45" i="1"/>
  <c r="H45" i="1" s="1"/>
  <c r="G17" i="1"/>
  <c r="F17" i="1" s="1"/>
  <c r="H40" i="1"/>
  <c r="G33" i="1"/>
  <c r="H33" i="1" s="1"/>
  <c r="H30" i="1"/>
  <c r="G30" i="1"/>
  <c r="G37" i="1"/>
  <c r="G50" i="1"/>
  <c r="G42" i="1"/>
  <c r="H42" i="1" s="1"/>
  <c r="G32" i="1"/>
  <c r="H32" i="1" s="1"/>
  <c r="G51" i="1"/>
  <c r="H51" i="1" s="1"/>
  <c r="G29" i="1"/>
  <c r="H29" i="1" s="1"/>
  <c r="G47" i="1"/>
  <c r="H47" i="1" s="1"/>
  <c r="G28" i="1"/>
  <c r="H28" i="1" s="1"/>
  <c r="G12" i="1"/>
  <c r="G11" i="1"/>
  <c r="G10" i="1"/>
  <c r="F10" i="1"/>
  <c r="F4" i="1"/>
  <c r="G9" i="1"/>
  <c r="F9" i="1"/>
  <c r="F7" i="1"/>
  <c r="G7" i="1" s="1"/>
  <c r="G6" i="1"/>
  <c r="F6" i="1"/>
  <c r="G43" i="1"/>
  <c r="H43" i="1" s="1"/>
  <c r="G41" i="1"/>
  <c r="H41" i="1" s="1"/>
  <c r="G38" i="1"/>
  <c r="H38" i="1" s="1"/>
  <c r="H31" i="1"/>
  <c r="G49" i="1"/>
  <c r="H49" i="1" s="1"/>
  <c r="F16" i="1"/>
  <c r="G16" i="1" s="1"/>
  <c r="F15" i="1"/>
  <c r="G15" i="1" s="1"/>
  <c r="G24" i="1"/>
  <c r="H24" i="1" s="1"/>
  <c r="G36" i="1"/>
  <c r="H36" i="1" s="1"/>
  <c r="H48" i="1"/>
  <c r="G48" i="1"/>
  <c r="H26" i="1"/>
  <c r="G26" i="1"/>
  <c r="H44" i="1"/>
</calcChain>
</file>

<file path=xl/sharedStrings.xml><?xml version="1.0" encoding="utf-8"?>
<sst xmlns="http://schemas.openxmlformats.org/spreadsheetml/2006/main" count="213" uniqueCount="143">
  <si>
    <t>Last Name</t>
  </si>
  <si>
    <t>First Name</t>
  </si>
  <si>
    <t>Title</t>
  </si>
  <si>
    <t>Department</t>
  </si>
  <si>
    <t>Start Date</t>
  </si>
  <si>
    <t>Kelly</t>
  </si>
  <si>
    <t>Terry</t>
  </si>
  <si>
    <t>Assessor</t>
  </si>
  <si>
    <t>Board Member</t>
  </si>
  <si>
    <t>Moran</t>
  </si>
  <si>
    <t>Lisa</t>
  </si>
  <si>
    <t>Clerk</t>
  </si>
  <si>
    <t>Highway Commissioner</t>
  </si>
  <si>
    <t>Goes</t>
  </si>
  <si>
    <t>Trustee</t>
  </si>
  <si>
    <t>Huley</t>
  </si>
  <si>
    <t>Pohlman</t>
  </si>
  <si>
    <t>Bill</t>
  </si>
  <si>
    <t>Administration</t>
  </si>
  <si>
    <t>General Assistance</t>
  </si>
  <si>
    <t>Hourly Employees</t>
  </si>
  <si>
    <t>Administrative Assistant</t>
  </si>
  <si>
    <t>Bookkeeper</t>
  </si>
  <si>
    <t>Osmer</t>
  </si>
  <si>
    <t>Outreach Coordinator</t>
  </si>
  <si>
    <t>Mazzone</t>
  </si>
  <si>
    <t>Adminstration</t>
  </si>
  <si>
    <t>Gamboa</t>
  </si>
  <si>
    <t>Rabinovitch</t>
  </si>
  <si>
    <t>Irina</t>
  </si>
  <si>
    <t>Siegel</t>
  </si>
  <si>
    <t>Caseworker</t>
  </si>
  <si>
    <t>Hengels</t>
  </si>
  <si>
    <t>Neville</t>
  </si>
  <si>
    <t>Food Pantry Coordinator</t>
  </si>
  <si>
    <t>Bessemer</t>
  </si>
  <si>
    <t>Maintainer</t>
  </si>
  <si>
    <t>Highway</t>
  </si>
  <si>
    <t>Davies</t>
  </si>
  <si>
    <t>Garcia</t>
  </si>
  <si>
    <t>Markland</t>
  </si>
  <si>
    <t>Zabinski</t>
  </si>
  <si>
    <t>Roland</t>
  </si>
  <si>
    <t>Driver</t>
  </si>
  <si>
    <t>Transportation</t>
  </si>
  <si>
    <t>Giallombardo</t>
  </si>
  <si>
    <t>Regina</t>
  </si>
  <si>
    <t>Transportation Coordinator</t>
  </si>
  <si>
    <t>Nordin</t>
  </si>
  <si>
    <t>Transportation Scheduling</t>
  </si>
  <si>
    <t>Chief Deputy Assessor</t>
  </si>
  <si>
    <t>Senior Deputy Assessor</t>
  </si>
  <si>
    <t>Deputy Assessor</t>
  </si>
  <si>
    <t>Office Assistant</t>
  </si>
  <si>
    <t>May 1991</t>
  </si>
  <si>
    <t>May 2005</t>
  </si>
  <si>
    <t>May 2013</t>
  </si>
  <si>
    <t>Supervisor &amp; Hwy Treasurer</t>
  </si>
  <si>
    <t>Schalla</t>
  </si>
  <si>
    <t>Elected Officials &amp; Salaried Employees</t>
  </si>
  <si>
    <t>Lopez</t>
  </si>
  <si>
    <t>June 2015</t>
  </si>
  <si>
    <t>Chychula</t>
  </si>
  <si>
    <t>March 2015</t>
  </si>
  <si>
    <t>Shapiro</t>
  </si>
  <si>
    <t>General Assistance Coordinator</t>
  </si>
  <si>
    <t>September 2015</t>
  </si>
  <si>
    <t>Laughland</t>
  </si>
  <si>
    <t>Lindberg</t>
  </si>
  <si>
    <t>McPartlin</t>
  </si>
  <si>
    <t>Niamh</t>
  </si>
  <si>
    <t>Murray</t>
  </si>
  <si>
    <t>Kris</t>
  </si>
  <si>
    <t>Superintendent/Director</t>
  </si>
  <si>
    <t>Administrator</t>
  </si>
  <si>
    <t>Eck</t>
  </si>
  <si>
    <t>Kimberly</t>
  </si>
  <si>
    <t>Moy</t>
  </si>
  <si>
    <t>Pei Pei</t>
  </si>
  <si>
    <t>Del Mar</t>
  </si>
  <si>
    <t>Aaron</t>
  </si>
  <si>
    <t>May 2016</t>
  </si>
  <si>
    <t>Kern</t>
  </si>
  <si>
    <t>Susan</t>
  </si>
  <si>
    <t>March 2016</t>
  </si>
  <si>
    <t>Leal</t>
  </si>
  <si>
    <t>Reiser</t>
  </si>
  <si>
    <t>Julie</t>
  </si>
  <si>
    <t>Sypura</t>
  </si>
  <si>
    <t>Tracy</t>
  </si>
  <si>
    <t>Wolff</t>
  </si>
  <si>
    <t>Langlotz-Johnson</t>
  </si>
  <si>
    <t>May 2009</t>
  </si>
  <si>
    <t>Sharon L.</t>
  </si>
  <si>
    <t>Pamela G.</t>
  </si>
  <si>
    <t>Judith A.</t>
  </si>
  <si>
    <t>Anna M.</t>
  </si>
  <si>
    <t>Kenneth J.</t>
  </si>
  <si>
    <t>Lori L.</t>
  </si>
  <si>
    <t>Connie L.</t>
  </si>
  <si>
    <t>Joan E.</t>
  </si>
  <si>
    <t>Dulce A.</t>
  </si>
  <si>
    <t>Arthur A.</t>
  </si>
  <si>
    <t>Mary E.</t>
  </si>
  <si>
    <t>Samantha L.</t>
  </si>
  <si>
    <t>Paula M.</t>
  </si>
  <si>
    <t>Scott R.</t>
  </si>
  <si>
    <t>Jerald Q.</t>
  </si>
  <si>
    <t>Karie J.</t>
  </si>
  <si>
    <t>John L.</t>
  </si>
  <si>
    <t>John P.</t>
  </si>
  <si>
    <t>William E.</t>
  </si>
  <si>
    <t>Gilbert T.</t>
  </si>
  <si>
    <t>Donald G.</t>
  </si>
  <si>
    <t>Sachs, Jr.</t>
  </si>
  <si>
    <t>Douglas P.</t>
  </si>
  <si>
    <t>2017 Hourly Rate</t>
  </si>
  <si>
    <t>Kalkounas</t>
  </si>
  <si>
    <t>Andy-John</t>
  </si>
  <si>
    <t>Kincaid</t>
  </si>
  <si>
    <t>Raymond</t>
  </si>
  <si>
    <t>Annual Base Salary</t>
  </si>
  <si>
    <t>Strassburger</t>
  </si>
  <si>
    <t>Brad A.</t>
  </si>
  <si>
    <t>Amy</t>
  </si>
  <si>
    <t>2017 Salary</t>
  </si>
  <si>
    <t>Fiore</t>
  </si>
  <si>
    <t>Arianna</t>
  </si>
  <si>
    <t>Intern</t>
  </si>
  <si>
    <t>Mullany</t>
  </si>
  <si>
    <t>Rachel</t>
  </si>
  <si>
    <t>King</t>
  </si>
  <si>
    <t>Tracey l.</t>
  </si>
  <si>
    <t>William G.</t>
  </si>
  <si>
    <t>May 2007</t>
  </si>
  <si>
    <t>May 2017</t>
  </si>
  <si>
    <t>Geheb</t>
  </si>
  <si>
    <t>Kenneth</t>
  </si>
  <si>
    <t>6/5/2017</t>
  </si>
  <si>
    <t>Meeting Compensation</t>
  </si>
  <si>
    <t>Road District Treasurer</t>
  </si>
  <si>
    <t>Hol, Vac, Comp, Sick, OT</t>
  </si>
  <si>
    <t>Hol, Vac, Comp, Sick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</si>
</sst>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7" x14ac:knownFonts="1">
    <font>
      <sz val="12"/>
      <color theme="1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17" fontId="2" fillId="0" borderId="0" xfId="0" quotePrefix="1" applyNumberFormat="1" applyFont="1" applyAlignment="1">
      <alignment horizontal="center"/>
    </xf>
    <xf numFmtId="164" fontId="2" fillId="0" borderId="0" xfId="0" applyNumberFormat="1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/>
    <xf numFmtId="14" fontId="2" fillId="0" borderId="0" xfId="0" quotePrefix="1" applyNumberFormat="1" applyFont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/>
    <xf numFmtId="0" fontId="4" fillId="0" borderId="0" xfId="0" applyFont="1" applyAlignment="1"/>
    <xf numFmtId="0" fontId="3" fillId="0" borderId="0" xfId="0" applyFont="1" applyAlignment="1">
      <alignment horizontal="center" wrapText="1"/>
    </xf>
    <xf numFmtId="44" fontId="2" fillId="0" borderId="0" xfId="1" applyFont="1" applyAlignment="1">
      <alignment horizontal="center"/>
    </xf>
    <xf numFmtId="44" fontId="6" fillId="0" borderId="1" xfId="1" applyFont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4" fontId="2" fillId="0" borderId="0" xfId="0" applyNumberFormat="1" applyFont="1" applyFill="1" applyAlignment="1">
      <alignment horizontal="center"/>
    </xf>
    <xf numFmtId="44" fontId="2" fillId="0" borderId="0" xfId="1" applyNumberFormat="1" applyFont="1" applyAlignment="1">
      <alignment horizontal="center"/>
    </xf>
    <xf numFmtId="44" fontId="6" fillId="0" borderId="0" xfId="1" applyNumberFormat="1" applyFont="1" applyBorder="1" applyAlignment="1">
      <alignment horizontal="center" wrapText="1"/>
    </xf>
    <xf numFmtId="44" fontId="2" fillId="0" borderId="0" xfId="0" applyNumberFormat="1" applyFont="1" applyAlignment="1">
      <alignment wrapText="1"/>
    </xf>
    <xf numFmtId="44" fontId="6" fillId="0" borderId="1" xfId="1" applyNumberFormat="1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showWhiteSpace="0" zoomScaleNormal="100" workbookViewId="0">
      <selection activeCell="G14" sqref="G14"/>
    </sheetView>
  </sheetViews>
  <sheetFormatPr defaultColWidth="9.77734375" defaultRowHeight="12.75" x14ac:dyDescent="0.2"/>
  <cols>
    <col min="1" max="1" width="13.21875" style="2" bestFit="1" customWidth="1"/>
    <col min="2" max="2" width="9" style="2" bestFit="1" customWidth="1"/>
    <col min="3" max="3" width="21.5546875" style="2" customWidth="1"/>
    <col min="4" max="4" width="14" style="3" customWidth="1"/>
    <col min="5" max="5" width="16" style="3" customWidth="1"/>
    <col min="6" max="6" width="16.33203125" style="2" bestFit="1" customWidth="1"/>
    <col min="7" max="7" width="11.44140625" style="2" customWidth="1"/>
    <col min="8" max="8" width="12.109375" style="22" customWidth="1"/>
    <col min="9" max="16384" width="9.77734375" style="2"/>
  </cols>
  <sheetData>
    <row r="1" spans="1:8" ht="18" x14ac:dyDescent="0.25">
      <c r="A1" s="1" t="s">
        <v>59</v>
      </c>
      <c r="H1" s="26"/>
    </row>
    <row r="2" spans="1:8" ht="25.5" x14ac:dyDescent="0.2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6" t="s">
        <v>125</v>
      </c>
      <c r="G2" s="24" t="s">
        <v>139</v>
      </c>
      <c r="H2" s="27"/>
    </row>
    <row r="3" spans="1:8" x14ac:dyDescent="0.2">
      <c r="A3" s="19" t="s">
        <v>5</v>
      </c>
      <c r="B3" s="2" t="s">
        <v>6</v>
      </c>
      <c r="C3" s="7" t="s">
        <v>7</v>
      </c>
      <c r="D3" s="8" t="s">
        <v>8</v>
      </c>
      <c r="E3" s="9" t="s">
        <v>54</v>
      </c>
      <c r="F3" s="10">
        <v>19999.919999999998</v>
      </c>
      <c r="G3" s="10"/>
      <c r="H3" s="26"/>
    </row>
    <row r="4" spans="1:8" x14ac:dyDescent="0.2">
      <c r="A4" s="19" t="s">
        <v>82</v>
      </c>
      <c r="B4" s="2" t="s">
        <v>83</v>
      </c>
      <c r="C4" s="7" t="s">
        <v>14</v>
      </c>
      <c r="D4" s="8" t="s">
        <v>8</v>
      </c>
      <c r="E4" s="9" t="s">
        <v>84</v>
      </c>
      <c r="F4" s="10">
        <f>2083.35+2916.62</f>
        <v>4999.9699999999993</v>
      </c>
      <c r="G4" s="22">
        <v>600</v>
      </c>
      <c r="H4" s="26"/>
    </row>
    <row r="5" spans="1:8" x14ac:dyDescent="0.2">
      <c r="A5" s="19" t="s">
        <v>9</v>
      </c>
      <c r="B5" s="2" t="s">
        <v>10</v>
      </c>
      <c r="C5" s="7" t="s">
        <v>11</v>
      </c>
      <c r="D5" s="8" t="s">
        <v>8</v>
      </c>
      <c r="E5" s="13" t="s">
        <v>55</v>
      </c>
      <c r="F5" s="10">
        <v>18000</v>
      </c>
      <c r="G5" s="22"/>
      <c r="H5" s="26"/>
    </row>
    <row r="6" spans="1:8" x14ac:dyDescent="0.2">
      <c r="A6" s="19" t="s">
        <v>13</v>
      </c>
      <c r="B6" s="2" t="s">
        <v>102</v>
      </c>
      <c r="C6" s="7" t="s">
        <v>14</v>
      </c>
      <c r="D6" s="8" t="s">
        <v>8</v>
      </c>
      <c r="E6" s="13" t="s">
        <v>134</v>
      </c>
      <c r="F6" s="10">
        <f>2083.3+208.33</f>
        <v>2291.63</v>
      </c>
      <c r="G6" s="22">
        <f>350+250</f>
        <v>600</v>
      </c>
      <c r="H6" s="26"/>
    </row>
    <row r="7" spans="1:8" x14ac:dyDescent="0.2">
      <c r="A7" s="19" t="s">
        <v>15</v>
      </c>
      <c r="B7" s="2" t="s">
        <v>133</v>
      </c>
      <c r="C7" s="7" t="s">
        <v>14</v>
      </c>
      <c r="D7" s="8" t="s">
        <v>8</v>
      </c>
      <c r="E7" s="13" t="s">
        <v>55</v>
      </c>
      <c r="F7" s="10">
        <f>2083.3+208.33</f>
        <v>2291.63</v>
      </c>
      <c r="G7" s="22">
        <f>3091.63-F7</f>
        <v>800</v>
      </c>
      <c r="H7" s="26"/>
    </row>
    <row r="8" spans="1:8" x14ac:dyDescent="0.2">
      <c r="A8" s="19" t="s">
        <v>79</v>
      </c>
      <c r="B8" s="2" t="s">
        <v>80</v>
      </c>
      <c r="C8" s="7" t="s">
        <v>12</v>
      </c>
      <c r="D8" s="8" t="s">
        <v>8</v>
      </c>
      <c r="E8" s="13" t="s">
        <v>81</v>
      </c>
      <c r="F8" s="10">
        <v>20000</v>
      </c>
      <c r="G8" s="22"/>
      <c r="H8" s="26"/>
    </row>
    <row r="9" spans="1:8" x14ac:dyDescent="0.2">
      <c r="A9" s="19" t="s">
        <v>117</v>
      </c>
      <c r="B9" s="2" t="s">
        <v>118</v>
      </c>
      <c r="C9" s="7" t="s">
        <v>14</v>
      </c>
      <c r="D9" s="8" t="s">
        <v>8</v>
      </c>
      <c r="E9" s="13" t="s">
        <v>135</v>
      </c>
      <c r="F9" s="10">
        <f>208.33+2499.96</f>
        <v>2708.29</v>
      </c>
      <c r="G9" s="22">
        <f>300</f>
        <v>300</v>
      </c>
      <c r="H9" s="26"/>
    </row>
    <row r="10" spans="1:8" x14ac:dyDescent="0.2">
      <c r="A10" s="19" t="s">
        <v>119</v>
      </c>
      <c r="B10" s="2" t="s">
        <v>120</v>
      </c>
      <c r="C10" s="7" t="s">
        <v>14</v>
      </c>
      <c r="D10" s="8" t="s">
        <v>8</v>
      </c>
      <c r="E10" s="13" t="s">
        <v>135</v>
      </c>
      <c r="F10" s="10">
        <f>208.33+2499.96</f>
        <v>2708.29</v>
      </c>
      <c r="G10" s="22">
        <f>350+650</f>
        <v>1000</v>
      </c>
      <c r="H10" s="26"/>
    </row>
    <row r="11" spans="1:8" x14ac:dyDescent="0.2">
      <c r="A11" s="19" t="s">
        <v>16</v>
      </c>
      <c r="B11" s="2" t="s">
        <v>17</v>
      </c>
      <c r="C11" s="7" t="s">
        <v>14</v>
      </c>
      <c r="D11" s="8" t="s">
        <v>8</v>
      </c>
      <c r="E11" s="13" t="s">
        <v>56</v>
      </c>
      <c r="F11" s="10">
        <v>5000</v>
      </c>
      <c r="G11" s="22">
        <f>1200+600</f>
        <v>1800</v>
      </c>
      <c r="H11" s="26"/>
    </row>
    <row r="12" spans="1:8" ht="25.5" x14ac:dyDescent="0.2">
      <c r="A12" s="19" t="s">
        <v>91</v>
      </c>
      <c r="B12" s="2" t="s">
        <v>93</v>
      </c>
      <c r="C12" s="7" t="s">
        <v>57</v>
      </c>
      <c r="D12" s="8" t="s">
        <v>8</v>
      </c>
      <c r="E12" s="9" t="s">
        <v>92</v>
      </c>
      <c r="F12" s="10">
        <v>21000</v>
      </c>
      <c r="G12" s="22">
        <f>1000</f>
        <v>1000</v>
      </c>
      <c r="H12" s="28" t="s">
        <v>140</v>
      </c>
    </row>
    <row r="13" spans="1:8" x14ac:dyDescent="0.2">
      <c r="A13" s="19"/>
      <c r="C13" s="7"/>
      <c r="D13" s="8"/>
      <c r="E13" s="13"/>
      <c r="F13" s="10"/>
      <c r="G13" s="22"/>
      <c r="H13" s="26"/>
    </row>
    <row r="14" spans="1:8" ht="25.5" x14ac:dyDescent="0.2">
      <c r="A14" s="19"/>
      <c r="C14" s="7"/>
      <c r="D14" s="8"/>
      <c r="E14" s="13"/>
      <c r="F14" s="10"/>
      <c r="G14" s="23" t="s">
        <v>142</v>
      </c>
      <c r="H14" s="26"/>
    </row>
    <row r="15" spans="1:8" x14ac:dyDescent="0.2">
      <c r="A15" s="18" t="s">
        <v>62</v>
      </c>
      <c r="B15" s="12" t="s">
        <v>96</v>
      </c>
      <c r="C15" s="12" t="s">
        <v>21</v>
      </c>
      <c r="D15" s="3" t="s">
        <v>18</v>
      </c>
      <c r="E15" s="13" t="s">
        <v>63</v>
      </c>
      <c r="F15" s="10">
        <f>9230.75+39544.68</f>
        <v>48775.43</v>
      </c>
      <c r="G15" s="25">
        <f>49104.97-F15</f>
        <v>329.54000000000087</v>
      </c>
      <c r="H15" s="26"/>
    </row>
    <row r="16" spans="1:8" x14ac:dyDescent="0.2">
      <c r="A16" s="18" t="s">
        <v>60</v>
      </c>
      <c r="B16" s="12" t="s">
        <v>97</v>
      </c>
      <c r="C16" s="12" t="s">
        <v>74</v>
      </c>
      <c r="D16" s="3" t="s">
        <v>18</v>
      </c>
      <c r="E16" s="13" t="s">
        <v>61</v>
      </c>
      <c r="F16" s="10">
        <f>59769.2+15764.15+1594.41</f>
        <v>77127.759999999995</v>
      </c>
      <c r="G16" s="22">
        <f>79257.17-F16</f>
        <v>2129.4100000000035</v>
      </c>
      <c r="H16" s="26"/>
    </row>
    <row r="17" spans="1:8" x14ac:dyDescent="0.2">
      <c r="A17" s="18" t="s">
        <v>64</v>
      </c>
      <c r="B17" s="12" t="s">
        <v>104</v>
      </c>
      <c r="C17" s="12" t="s">
        <v>65</v>
      </c>
      <c r="D17" s="3" t="s">
        <v>19</v>
      </c>
      <c r="E17" s="13" t="s">
        <v>66</v>
      </c>
      <c r="F17" s="10">
        <f>51321.66-G17</f>
        <v>47698.66</v>
      </c>
      <c r="G17" s="22">
        <f>392.28+798.57+274.61+2157.54</f>
        <v>3623</v>
      </c>
      <c r="H17" s="26"/>
    </row>
    <row r="18" spans="1:8" x14ac:dyDescent="0.2">
      <c r="A18" s="18"/>
      <c r="B18" s="12"/>
      <c r="C18" s="12"/>
      <c r="E18" s="13"/>
      <c r="F18" s="10"/>
      <c r="G18" s="3"/>
      <c r="H18" s="26"/>
    </row>
    <row r="19" spans="1:8" ht="18" x14ac:dyDescent="0.25">
      <c r="A19" s="1" t="s">
        <v>20</v>
      </c>
      <c r="F19" s="14"/>
      <c r="H19" s="26"/>
    </row>
    <row r="20" spans="1:8" ht="25.5" x14ac:dyDescent="0.2">
      <c r="A20" s="4" t="s">
        <v>0</v>
      </c>
      <c r="B20" s="4" t="s">
        <v>1</v>
      </c>
      <c r="C20" s="4" t="s">
        <v>2</v>
      </c>
      <c r="D20" s="5" t="s">
        <v>3</v>
      </c>
      <c r="E20" s="5" t="s">
        <v>4</v>
      </c>
      <c r="F20" s="5" t="s">
        <v>116</v>
      </c>
      <c r="G20" s="21" t="s">
        <v>121</v>
      </c>
      <c r="H20" s="29" t="s">
        <v>141</v>
      </c>
    </row>
    <row r="21" spans="1:8" x14ac:dyDescent="0.2">
      <c r="A21" s="18" t="s">
        <v>35</v>
      </c>
      <c r="B21" s="12" t="s">
        <v>110</v>
      </c>
      <c r="C21" s="12" t="s">
        <v>36</v>
      </c>
      <c r="D21" s="3" t="s">
        <v>37</v>
      </c>
      <c r="E21" s="11">
        <v>35388</v>
      </c>
      <c r="F21" s="17">
        <v>36.65</v>
      </c>
      <c r="G21" s="17">
        <f>33462.01+32838.4+5.4+367.2</f>
        <v>66673.009999999995</v>
      </c>
      <c r="H21" s="26">
        <f>77366.92-G21</f>
        <v>10693.910000000003</v>
      </c>
    </row>
    <row r="22" spans="1:8" x14ac:dyDescent="0.2">
      <c r="A22" s="18" t="s">
        <v>38</v>
      </c>
      <c r="B22" s="12" t="s">
        <v>124</v>
      </c>
      <c r="C22" s="12" t="s">
        <v>31</v>
      </c>
      <c r="D22" s="3" t="s">
        <v>19</v>
      </c>
      <c r="E22" s="11">
        <v>43005</v>
      </c>
      <c r="F22" s="17">
        <v>15</v>
      </c>
      <c r="G22" s="17">
        <v>6678.75</v>
      </c>
      <c r="H22" s="26">
        <v>315</v>
      </c>
    </row>
    <row r="23" spans="1:8" x14ac:dyDescent="0.2">
      <c r="A23" s="18" t="s">
        <v>38</v>
      </c>
      <c r="B23" s="12" t="s">
        <v>111</v>
      </c>
      <c r="C23" s="12" t="s">
        <v>36</v>
      </c>
      <c r="D23" s="3" t="s">
        <v>37</v>
      </c>
      <c r="E23" s="11">
        <v>35716</v>
      </c>
      <c r="F23" s="17">
        <v>36.65</v>
      </c>
      <c r="G23" s="17">
        <f>33033.02+32838.4+7.76+367.2</f>
        <v>66246.37999999999</v>
      </c>
      <c r="H23" s="26">
        <f>76953.01-G23</f>
        <v>10706.630000000005</v>
      </c>
    </row>
    <row r="24" spans="1:8" x14ac:dyDescent="0.2">
      <c r="A24" s="18" t="s">
        <v>75</v>
      </c>
      <c r="B24" s="12" t="s">
        <v>76</v>
      </c>
      <c r="C24" s="12" t="s">
        <v>53</v>
      </c>
      <c r="D24" s="3" t="s">
        <v>18</v>
      </c>
      <c r="E24" s="11">
        <v>42648</v>
      </c>
      <c r="F24" s="17">
        <v>16</v>
      </c>
      <c r="G24" s="17">
        <f>5486.25+3564</f>
        <v>9050.25</v>
      </c>
      <c r="H24" s="26">
        <f>10402.57-G24</f>
        <v>1352.3199999999997</v>
      </c>
    </row>
    <row r="25" spans="1:8" x14ac:dyDescent="0.2">
      <c r="A25" s="18" t="s">
        <v>126</v>
      </c>
      <c r="B25" s="12" t="s">
        <v>127</v>
      </c>
      <c r="C25" s="12" t="s">
        <v>128</v>
      </c>
      <c r="D25" s="3" t="s">
        <v>18</v>
      </c>
      <c r="E25" s="11">
        <v>42891</v>
      </c>
      <c r="F25" s="17">
        <v>12</v>
      </c>
      <c r="G25" s="17">
        <v>2970</v>
      </c>
      <c r="H25" s="26">
        <v>0</v>
      </c>
    </row>
    <row r="26" spans="1:8" x14ac:dyDescent="0.2">
      <c r="A26" s="18" t="s">
        <v>27</v>
      </c>
      <c r="B26" s="12" t="s">
        <v>101</v>
      </c>
      <c r="C26" s="12" t="s">
        <v>50</v>
      </c>
      <c r="D26" s="3" t="s">
        <v>7</v>
      </c>
      <c r="E26" s="11">
        <v>39980</v>
      </c>
      <c r="F26" s="17">
        <v>20.399999999999999</v>
      </c>
      <c r="G26" s="17">
        <f>5815.79+17528.7</f>
        <v>23344.49</v>
      </c>
      <c r="H26" s="26">
        <f>5712+91.8+417.9+525.3+139.3+127.5+1810.9+285.6+278.6+255+696.5+127.5</f>
        <v>10467.900000000001</v>
      </c>
    </row>
    <row r="27" spans="1:8" x14ac:dyDescent="0.2">
      <c r="A27" s="18" t="s">
        <v>39</v>
      </c>
      <c r="B27" s="12" t="s">
        <v>112</v>
      </c>
      <c r="C27" s="12" t="s">
        <v>36</v>
      </c>
      <c r="D27" s="3" t="s">
        <v>37</v>
      </c>
      <c r="E27" s="11">
        <v>35964</v>
      </c>
      <c r="F27" s="17">
        <v>36.65</v>
      </c>
      <c r="G27" s="17">
        <f>34892.02+31665.6+15.19+396</f>
        <v>66968.81</v>
      </c>
      <c r="H27" s="26">
        <f>77954.49-G27</f>
        <v>10985.680000000008</v>
      </c>
    </row>
    <row r="28" spans="1:8" x14ac:dyDescent="0.2">
      <c r="A28" s="18" t="s">
        <v>136</v>
      </c>
      <c r="B28" s="12" t="s">
        <v>137</v>
      </c>
      <c r="C28" s="12" t="s">
        <v>43</v>
      </c>
      <c r="D28" s="3" t="s">
        <v>44</v>
      </c>
      <c r="E28" s="13" t="s">
        <v>138</v>
      </c>
      <c r="F28" s="17">
        <v>15</v>
      </c>
      <c r="G28" s="17">
        <f>7686+607.5</f>
        <v>8293.5</v>
      </c>
      <c r="H28" s="26">
        <f>8645.25-G28</f>
        <v>351.75</v>
      </c>
    </row>
    <row r="29" spans="1:8" x14ac:dyDescent="0.2">
      <c r="A29" s="18" t="s">
        <v>45</v>
      </c>
      <c r="B29" s="12" t="s">
        <v>46</v>
      </c>
      <c r="C29" s="12" t="s">
        <v>43</v>
      </c>
      <c r="D29" s="3" t="s">
        <v>44</v>
      </c>
      <c r="E29" s="11">
        <v>38663</v>
      </c>
      <c r="F29" s="17">
        <v>18.309999999999999</v>
      </c>
      <c r="G29" s="17">
        <f>6542.78+24686.5</f>
        <v>31229.279999999999</v>
      </c>
      <c r="H29" s="26">
        <f>37173-G29</f>
        <v>5943.7200000000012</v>
      </c>
    </row>
    <row r="30" spans="1:8" x14ac:dyDescent="0.2">
      <c r="A30" s="18" t="s">
        <v>32</v>
      </c>
      <c r="B30" s="12" t="s">
        <v>103</v>
      </c>
      <c r="C30" s="12" t="s">
        <v>31</v>
      </c>
      <c r="D30" s="3" t="s">
        <v>19</v>
      </c>
      <c r="E30" s="11">
        <v>37551</v>
      </c>
      <c r="F30" s="17">
        <v>23.07</v>
      </c>
      <c r="G30" s="17">
        <f>7302.77+28308.98</f>
        <v>35611.75</v>
      </c>
      <c r="H30" s="26">
        <f>41099.17-G30</f>
        <v>5487.4199999999983</v>
      </c>
    </row>
    <row r="31" spans="1:8" x14ac:dyDescent="0.2">
      <c r="A31" s="18" t="s">
        <v>131</v>
      </c>
      <c r="B31" s="12" t="s">
        <v>132</v>
      </c>
      <c r="C31" s="12" t="s">
        <v>22</v>
      </c>
      <c r="D31" s="3" t="s">
        <v>18</v>
      </c>
      <c r="E31" s="11">
        <v>41828</v>
      </c>
      <c r="F31" s="17">
        <v>21.93</v>
      </c>
      <c r="G31" s="17">
        <v>6518.71</v>
      </c>
      <c r="H31" s="26">
        <f>8492.41-G31</f>
        <v>1973.6999999999998</v>
      </c>
    </row>
    <row r="32" spans="1:8" x14ac:dyDescent="0.2">
      <c r="A32" s="18" t="s">
        <v>67</v>
      </c>
      <c r="B32" s="12" t="s">
        <v>109</v>
      </c>
      <c r="C32" s="12" t="s">
        <v>43</v>
      </c>
      <c r="D32" s="3" t="s">
        <v>44</v>
      </c>
      <c r="E32" s="11">
        <v>42247</v>
      </c>
      <c r="F32" s="17">
        <v>14.83</v>
      </c>
      <c r="G32" s="17">
        <f>16026.79+4541.71</f>
        <v>20568.5</v>
      </c>
      <c r="H32" s="26">
        <f>22268.8-G32</f>
        <v>1700.2999999999993</v>
      </c>
    </row>
    <row r="33" spans="1:8" x14ac:dyDescent="0.2">
      <c r="A33" s="18" t="s">
        <v>85</v>
      </c>
      <c r="B33" s="12" t="s">
        <v>105</v>
      </c>
      <c r="C33" s="12" t="s">
        <v>31</v>
      </c>
      <c r="D33" s="3" t="s">
        <v>19</v>
      </c>
      <c r="E33" s="11">
        <v>42443</v>
      </c>
      <c r="F33" s="17">
        <v>18</v>
      </c>
      <c r="G33" s="17">
        <f>4776+15981.36+6678+130.2</f>
        <v>27565.56</v>
      </c>
      <c r="H33" s="26">
        <f>30249.2-G33</f>
        <v>2683.6399999999994</v>
      </c>
    </row>
    <row r="34" spans="1:8" x14ac:dyDescent="0.2">
      <c r="A34" s="18" t="s">
        <v>68</v>
      </c>
      <c r="B34" s="12" t="s">
        <v>98</v>
      </c>
      <c r="C34" s="12" t="s">
        <v>24</v>
      </c>
      <c r="D34" s="3" t="s">
        <v>19</v>
      </c>
      <c r="E34" s="11">
        <v>42247</v>
      </c>
      <c r="F34" s="17">
        <v>21.36</v>
      </c>
      <c r="G34" s="17">
        <f>25635.85+8784.3+71.61</f>
        <v>34491.759999999995</v>
      </c>
      <c r="H34" s="26">
        <f>39318.87-G34</f>
        <v>4827.1100000000079</v>
      </c>
    </row>
    <row r="35" spans="1:8" x14ac:dyDescent="0.2">
      <c r="A35" s="18" t="s">
        <v>40</v>
      </c>
      <c r="B35" s="12" t="s">
        <v>113</v>
      </c>
      <c r="C35" s="12" t="s">
        <v>36</v>
      </c>
      <c r="D35" s="3" t="s">
        <v>37</v>
      </c>
      <c r="E35" s="11">
        <v>39300</v>
      </c>
      <c r="F35" s="17">
        <v>36.65</v>
      </c>
      <c r="G35" s="17">
        <f>33176.03+33718+360+7.09</f>
        <v>67261.119999999995</v>
      </c>
      <c r="H35" s="26">
        <f>77320.54-G35</f>
        <v>10059.419999999998</v>
      </c>
    </row>
    <row r="36" spans="1:8" x14ac:dyDescent="0.2">
      <c r="A36" s="19" t="s">
        <v>25</v>
      </c>
      <c r="B36" s="2" t="s">
        <v>95</v>
      </c>
      <c r="C36" s="2" t="s">
        <v>53</v>
      </c>
      <c r="D36" s="3" t="s">
        <v>26</v>
      </c>
      <c r="E36" s="11">
        <v>41724</v>
      </c>
      <c r="F36" s="17">
        <v>15.09</v>
      </c>
      <c r="G36" s="17">
        <f>1785.9+10887.46</f>
        <v>12673.359999999999</v>
      </c>
      <c r="H36" s="26">
        <f>14030.61-G36</f>
        <v>1357.2500000000018</v>
      </c>
    </row>
    <row r="37" spans="1:8" x14ac:dyDescent="0.2">
      <c r="A37" s="18" t="s">
        <v>69</v>
      </c>
      <c r="B37" s="12" t="s">
        <v>70</v>
      </c>
      <c r="C37" s="12" t="s">
        <v>53</v>
      </c>
      <c r="D37" s="3" t="s">
        <v>18</v>
      </c>
      <c r="E37" s="11">
        <v>42156</v>
      </c>
      <c r="F37" s="17">
        <v>12.5</v>
      </c>
      <c r="G37" s="17">
        <f>84+4994.89</f>
        <v>5078.8900000000003</v>
      </c>
      <c r="H37" s="26">
        <v>0</v>
      </c>
    </row>
    <row r="38" spans="1:8" x14ac:dyDescent="0.2">
      <c r="A38" s="18" t="s">
        <v>77</v>
      </c>
      <c r="B38" s="12" t="s">
        <v>78</v>
      </c>
      <c r="C38" s="12" t="s">
        <v>22</v>
      </c>
      <c r="D38" s="3" t="s">
        <v>18</v>
      </c>
      <c r="E38" s="11">
        <v>42835</v>
      </c>
      <c r="F38" s="17">
        <v>22</v>
      </c>
      <c r="G38" s="17">
        <f>17529.75+1045+212.75</f>
        <v>18787.5</v>
      </c>
      <c r="H38" s="26">
        <f>19443.75-G38</f>
        <v>656.25</v>
      </c>
    </row>
    <row r="39" spans="1:8" x14ac:dyDescent="0.2">
      <c r="A39" s="18" t="s">
        <v>129</v>
      </c>
      <c r="B39" s="12" t="s">
        <v>130</v>
      </c>
      <c r="C39" s="12" t="s">
        <v>128</v>
      </c>
      <c r="D39" s="3" t="s">
        <v>18</v>
      </c>
      <c r="E39" s="11">
        <v>42723</v>
      </c>
      <c r="F39" s="17">
        <v>12</v>
      </c>
      <c r="G39" s="17">
        <v>645</v>
      </c>
      <c r="H39" s="26">
        <v>0</v>
      </c>
    </row>
    <row r="40" spans="1:8" x14ac:dyDescent="0.2">
      <c r="A40" s="18" t="s">
        <v>71</v>
      </c>
      <c r="B40" s="12" t="s">
        <v>72</v>
      </c>
      <c r="C40" s="12" t="s">
        <v>31</v>
      </c>
      <c r="D40" s="3" t="s">
        <v>19</v>
      </c>
      <c r="E40" s="11">
        <v>42261</v>
      </c>
      <c r="F40" s="17">
        <v>21.55</v>
      </c>
      <c r="G40" s="17">
        <v>24998.02</v>
      </c>
      <c r="H40" s="26">
        <f>29484.53-G40</f>
        <v>4486.5099999999984</v>
      </c>
    </row>
    <row r="41" spans="1:8" x14ac:dyDescent="0.2">
      <c r="A41" s="18" t="s">
        <v>33</v>
      </c>
      <c r="B41" s="12" t="s">
        <v>100</v>
      </c>
      <c r="C41" s="12" t="s">
        <v>53</v>
      </c>
      <c r="D41" s="3" t="s">
        <v>19</v>
      </c>
      <c r="E41" s="11">
        <v>39554</v>
      </c>
      <c r="F41" s="17">
        <v>15.35</v>
      </c>
      <c r="G41" s="17">
        <f>4081.2+18611.89</f>
        <v>22693.09</v>
      </c>
      <c r="H41" s="26">
        <f>25645.51-G41</f>
        <v>2952.4199999999983</v>
      </c>
    </row>
    <row r="42" spans="1:8" x14ac:dyDescent="0.2">
      <c r="A42" s="18" t="s">
        <v>48</v>
      </c>
      <c r="B42" s="12" t="s">
        <v>108</v>
      </c>
      <c r="C42" s="12" t="s">
        <v>49</v>
      </c>
      <c r="D42" s="3" t="s">
        <v>44</v>
      </c>
      <c r="E42" s="11">
        <v>37676</v>
      </c>
      <c r="F42" s="17">
        <v>16.77</v>
      </c>
      <c r="G42" s="17">
        <f>3978.48+17725.91</f>
        <v>21704.39</v>
      </c>
      <c r="H42" s="26">
        <f>25181.97-G42</f>
        <v>3477.5800000000017</v>
      </c>
    </row>
    <row r="43" spans="1:8" x14ac:dyDescent="0.2">
      <c r="A43" s="18" t="s">
        <v>23</v>
      </c>
      <c r="B43" s="12" t="s">
        <v>99</v>
      </c>
      <c r="C43" s="12" t="s">
        <v>53</v>
      </c>
      <c r="D43" s="3" t="s">
        <v>18</v>
      </c>
      <c r="E43" s="11">
        <v>39287</v>
      </c>
      <c r="F43" s="17">
        <v>17.91</v>
      </c>
      <c r="G43" s="17">
        <f>3722.72+14945.94</f>
        <v>18668.66</v>
      </c>
      <c r="H43" s="26">
        <f>20775.12-G43</f>
        <v>2106.4599999999991</v>
      </c>
    </row>
    <row r="44" spans="1:8" x14ac:dyDescent="0.2">
      <c r="A44" s="18" t="s">
        <v>28</v>
      </c>
      <c r="B44" s="12" t="s">
        <v>29</v>
      </c>
      <c r="C44" s="12" t="s">
        <v>52</v>
      </c>
      <c r="D44" s="3" t="s">
        <v>7</v>
      </c>
      <c r="E44" s="11">
        <v>40434</v>
      </c>
      <c r="F44" s="17">
        <v>15.15</v>
      </c>
      <c r="G44" s="17">
        <v>5363.13</v>
      </c>
      <c r="H44" s="26">
        <f>4264.73+424.2+212.1+196.95+318.15</f>
        <v>5416.1299999999992</v>
      </c>
    </row>
    <row r="45" spans="1:8" x14ac:dyDescent="0.2">
      <c r="A45" s="18" t="s">
        <v>86</v>
      </c>
      <c r="B45" s="12" t="s">
        <v>87</v>
      </c>
      <c r="C45" s="12" t="s">
        <v>34</v>
      </c>
      <c r="D45" s="3" t="s">
        <v>19</v>
      </c>
      <c r="E45" s="11">
        <v>42627</v>
      </c>
      <c r="F45" s="17">
        <v>16.829999999999998</v>
      </c>
      <c r="G45" s="17">
        <f>10481.66+3164+4430.5</f>
        <v>18076.16</v>
      </c>
      <c r="H45" s="26">
        <f>19412.73-G45</f>
        <v>1336.5699999999997</v>
      </c>
    </row>
    <row r="46" spans="1:8" x14ac:dyDescent="0.2">
      <c r="A46" s="18" t="s">
        <v>114</v>
      </c>
      <c r="B46" s="12" t="s">
        <v>42</v>
      </c>
      <c r="C46" s="12" t="s">
        <v>73</v>
      </c>
      <c r="D46" s="3" t="s">
        <v>37</v>
      </c>
      <c r="E46" s="11">
        <v>39962</v>
      </c>
      <c r="F46" s="17">
        <v>47.52</v>
      </c>
      <c r="G46" s="17">
        <f>43578.4+45809.28+524.32+14.79</f>
        <v>89926.79</v>
      </c>
      <c r="H46" s="26">
        <f>103119.08-G46</f>
        <v>13192.290000000008</v>
      </c>
    </row>
    <row r="47" spans="1:8" x14ac:dyDescent="0.2">
      <c r="A47" s="18" t="s">
        <v>58</v>
      </c>
      <c r="B47" s="12" t="s">
        <v>106</v>
      </c>
      <c r="C47" s="12" t="s">
        <v>43</v>
      </c>
      <c r="D47" s="3" t="s">
        <v>44</v>
      </c>
      <c r="E47" s="11">
        <v>41338</v>
      </c>
      <c r="F47" s="17">
        <v>15.35</v>
      </c>
      <c r="G47" s="17">
        <f>5188.49+16555.01</f>
        <v>21743.5</v>
      </c>
      <c r="H47" s="26">
        <f>24490.44-G47</f>
        <v>2746.9399999999987</v>
      </c>
    </row>
    <row r="48" spans="1:8" x14ac:dyDescent="0.2">
      <c r="A48" s="18" t="s">
        <v>30</v>
      </c>
      <c r="B48" s="12" t="s">
        <v>94</v>
      </c>
      <c r="C48" s="12" t="s">
        <v>51</v>
      </c>
      <c r="D48" s="3" t="s">
        <v>7</v>
      </c>
      <c r="E48" s="11">
        <v>37509</v>
      </c>
      <c r="F48" s="17">
        <v>17.75</v>
      </c>
      <c r="G48" s="17">
        <f>8425.12+22480.4</f>
        <v>30905.520000000004</v>
      </c>
      <c r="H48" s="26">
        <f>35614.68-8425.12-22480.4</f>
        <v>4709.1599999999962</v>
      </c>
    </row>
    <row r="49" spans="1:8" x14ac:dyDescent="0.2">
      <c r="A49" s="18" t="s">
        <v>122</v>
      </c>
      <c r="B49" s="12" t="s">
        <v>123</v>
      </c>
      <c r="C49" s="12" t="s">
        <v>53</v>
      </c>
      <c r="D49" s="3" t="s">
        <v>18</v>
      </c>
      <c r="E49" s="11">
        <v>42900</v>
      </c>
      <c r="F49" s="17">
        <v>16</v>
      </c>
      <c r="G49" s="17">
        <f>14775+44</f>
        <v>14819</v>
      </c>
      <c r="H49" s="26">
        <f>15482.76-G49</f>
        <v>663.76000000000022</v>
      </c>
    </row>
    <row r="50" spans="1:8" x14ac:dyDescent="0.2">
      <c r="A50" s="18" t="s">
        <v>88</v>
      </c>
      <c r="B50" s="12" t="s">
        <v>89</v>
      </c>
      <c r="C50" s="12" t="s">
        <v>43</v>
      </c>
      <c r="D50" s="3" t="s">
        <v>44</v>
      </c>
      <c r="E50" s="11">
        <v>42716</v>
      </c>
      <c r="F50" s="17">
        <v>15.4</v>
      </c>
      <c r="G50" s="17">
        <f>6545+1744.05+1559.25</f>
        <v>9848.2999999999993</v>
      </c>
      <c r="H50" s="26">
        <f>1559.25+8575.88-G50</f>
        <v>286.82999999999993</v>
      </c>
    </row>
    <row r="51" spans="1:8" x14ac:dyDescent="0.2">
      <c r="A51" s="18" t="s">
        <v>90</v>
      </c>
      <c r="B51" s="12" t="s">
        <v>107</v>
      </c>
      <c r="C51" s="12" t="s">
        <v>47</v>
      </c>
      <c r="D51" s="3" t="s">
        <v>44</v>
      </c>
      <c r="E51" s="11">
        <v>42541</v>
      </c>
      <c r="F51" s="17">
        <v>21.33</v>
      </c>
      <c r="G51" s="17">
        <f>20659.1+19271.68</f>
        <v>39930.78</v>
      </c>
      <c r="H51" s="26">
        <f>44891.1-G51</f>
        <v>4960.32</v>
      </c>
    </row>
    <row r="52" spans="1:8" ht="13.5" customHeight="1" x14ac:dyDescent="0.2">
      <c r="A52" s="18" t="s">
        <v>41</v>
      </c>
      <c r="B52" s="12" t="s">
        <v>115</v>
      </c>
      <c r="C52" s="12" t="s">
        <v>36</v>
      </c>
      <c r="D52" s="3" t="s">
        <v>37</v>
      </c>
      <c r="E52" s="11">
        <v>39793</v>
      </c>
      <c r="F52" s="17">
        <v>36.65</v>
      </c>
      <c r="G52" s="17">
        <f>36036+33131.6+424.8+3.04</f>
        <v>69595.44</v>
      </c>
      <c r="H52" s="26">
        <f>77828.73-G52</f>
        <v>8233.2899999999936</v>
      </c>
    </row>
    <row r="53" spans="1:8" ht="19.5" customHeight="1" x14ac:dyDescent="0.2">
      <c r="E53" s="15"/>
    </row>
    <row r="54" spans="1:8" x14ac:dyDescent="0.2">
      <c r="A54" s="20"/>
      <c r="B54" s="16"/>
    </row>
    <row r="55" spans="1:8" x14ac:dyDescent="0.2">
      <c r="A55" s="20"/>
      <c r="B55" s="16"/>
      <c r="F55" s="14"/>
    </row>
  </sheetData>
  <sortState ref="A16:I42">
    <sortCondition ref="A16:A42"/>
    <sortCondition ref="C16:C42"/>
    <sortCondition ref="D16:D42"/>
  </sortState>
  <pageMargins left="0.7" right="0.7" top="0.6" bottom="0" header="0.3" footer="0.3"/>
  <pageSetup scale="90" orientation="landscape" r:id="rId1"/>
  <headerFooter>
    <oddHeader>&amp;C&amp;"Arial,Bold"&amp;14Palatine Township</oddHeader>
    <oddFooter xml:space="preserve">&amp;L&amp;8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Pioch</dc:creator>
  <cp:lastModifiedBy>Pei Pei Moy</cp:lastModifiedBy>
  <cp:lastPrinted>2018-04-19T16:55:29Z</cp:lastPrinted>
  <dcterms:created xsi:type="dcterms:W3CDTF">2014-08-13T15:46:27Z</dcterms:created>
  <dcterms:modified xsi:type="dcterms:W3CDTF">2018-04-19T18:11:58Z</dcterms:modified>
</cp:coreProperties>
</file>