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hief Stuff-Administration\FOIA\"/>
    </mc:Choice>
  </mc:AlternateContent>
  <bookViews>
    <workbookView xWindow="135" yWindow="705" windowWidth="19410" windowHeight="7770"/>
  </bookViews>
  <sheets>
    <sheet name="BGA FOIA as of 4-17-18" sheetId="1" r:id="rId1"/>
  </sheets>
  <definedNames>
    <definedName name="_xlnm.Print_Titles" localSheetId="0">'BGA FOIA as of 4-17-18'!$2:$3</definedName>
  </definedNames>
  <calcPr calcId="162913"/>
</workbook>
</file>

<file path=xl/calcChain.xml><?xml version="1.0" encoding="utf-8"?>
<calcChain xmlns="http://schemas.openxmlformats.org/spreadsheetml/2006/main">
  <c r="H79" i="1" l="1"/>
  <c r="J63" i="1"/>
  <c r="G63" i="1"/>
  <c r="J57" i="1"/>
  <c r="G57" i="1"/>
  <c r="H50" i="1"/>
  <c r="J50" i="1" s="1"/>
  <c r="G50" i="1"/>
  <c r="G42" i="1"/>
  <c r="J42" i="1"/>
  <c r="J37" i="1"/>
  <c r="G37" i="1"/>
  <c r="J36" i="1"/>
  <c r="G36" i="1"/>
  <c r="J29" i="1"/>
  <c r="G29" i="1"/>
  <c r="G21" i="1"/>
  <c r="J21" i="1"/>
  <c r="G9" i="1"/>
  <c r="J9" i="1"/>
  <c r="H6" i="1"/>
  <c r="I100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2" i="1"/>
  <c r="J61" i="1"/>
  <c r="J60" i="1"/>
  <c r="J59" i="1"/>
  <c r="J58" i="1"/>
  <c r="J56" i="1"/>
  <c r="J55" i="1"/>
  <c r="J54" i="1"/>
  <c r="J53" i="1"/>
  <c r="J52" i="1"/>
  <c r="J51" i="1"/>
  <c r="J49" i="1"/>
  <c r="J48" i="1"/>
  <c r="J47" i="1"/>
  <c r="J46" i="1"/>
  <c r="J45" i="1"/>
  <c r="J44" i="1"/>
  <c r="J43" i="1"/>
  <c r="J41" i="1"/>
  <c r="J40" i="1"/>
  <c r="J39" i="1"/>
  <c r="J38" i="1"/>
  <c r="J35" i="1"/>
  <c r="J34" i="1"/>
  <c r="J33" i="1"/>
  <c r="J32" i="1"/>
  <c r="J31" i="1"/>
  <c r="J30" i="1"/>
  <c r="J28" i="1"/>
  <c r="J27" i="1"/>
  <c r="J26" i="1"/>
  <c r="J25" i="1"/>
  <c r="J24" i="1"/>
  <c r="J23" i="1"/>
  <c r="J22" i="1"/>
  <c r="J20" i="1"/>
  <c r="J19" i="1"/>
  <c r="J18" i="1"/>
  <c r="J17" i="1"/>
  <c r="J16" i="1"/>
  <c r="J15" i="1"/>
  <c r="J14" i="1"/>
  <c r="J13" i="1"/>
  <c r="J12" i="1"/>
  <c r="J11" i="1"/>
  <c r="J10" i="1"/>
  <c r="J8" i="1"/>
  <c r="J7" i="1"/>
  <c r="J5" i="1"/>
  <c r="J4" i="1"/>
  <c r="H100" i="1" l="1"/>
  <c r="J6" i="1"/>
  <c r="J100" i="1" s="1"/>
  <c r="G89" i="1"/>
  <c r="G45" i="1"/>
  <c r="G8" i="1"/>
  <c r="G43" i="1"/>
  <c r="G34" i="1"/>
  <c r="G15" i="1"/>
  <c r="G5" i="1"/>
  <c r="G96" i="1" l="1"/>
  <c r="G72" i="1"/>
  <c r="G62" i="1"/>
  <c r="G53" i="1"/>
  <c r="G52" i="1"/>
  <c r="G51" i="1"/>
  <c r="G40" i="1"/>
  <c r="G20" i="1"/>
  <c r="G11" i="1" l="1"/>
  <c r="G4" i="1"/>
  <c r="G58" i="1" l="1"/>
  <c r="G98" i="1" l="1"/>
  <c r="G97" i="1"/>
  <c r="G95" i="1"/>
  <c r="G94" i="1"/>
  <c r="G93" i="1"/>
  <c r="G66" i="1"/>
  <c r="G92" i="1"/>
  <c r="G91" i="1"/>
  <c r="G90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1" i="1"/>
  <c r="G70" i="1"/>
  <c r="G69" i="1"/>
  <c r="G68" i="1"/>
  <c r="G67" i="1"/>
  <c r="G65" i="1"/>
  <c r="G64" i="1"/>
  <c r="G61" i="1"/>
  <c r="G60" i="1"/>
  <c r="G59" i="1"/>
  <c r="G56" i="1"/>
  <c r="G55" i="1"/>
  <c r="G54" i="1"/>
  <c r="G49" i="1"/>
  <c r="G48" i="1"/>
  <c r="G47" i="1"/>
  <c r="G46" i="1"/>
  <c r="G44" i="1"/>
  <c r="G41" i="1"/>
  <c r="G39" i="1"/>
  <c r="G38" i="1"/>
  <c r="G35" i="1"/>
  <c r="G33" i="1"/>
  <c r="G32" i="1"/>
  <c r="G31" i="1"/>
  <c r="G30" i="1"/>
  <c r="G28" i="1"/>
  <c r="G27" i="1"/>
  <c r="G26" i="1"/>
  <c r="G25" i="1"/>
  <c r="G24" i="1"/>
  <c r="G23" i="1"/>
  <c r="G22" i="1"/>
  <c r="G19" i="1"/>
  <c r="G18" i="1"/>
  <c r="G17" i="1"/>
  <c r="G16" i="1"/>
  <c r="G14" i="1"/>
  <c r="G13" i="1"/>
  <c r="G12" i="1"/>
  <c r="G10" i="1"/>
  <c r="G7" i="1"/>
  <c r="G6" i="1"/>
</calcChain>
</file>

<file path=xl/sharedStrings.xml><?xml version="1.0" encoding="utf-8"?>
<sst xmlns="http://schemas.openxmlformats.org/spreadsheetml/2006/main" count="580" uniqueCount="208">
  <si>
    <t>Last Name</t>
  </si>
  <si>
    <t>First Name</t>
  </si>
  <si>
    <t>Start Date</t>
  </si>
  <si>
    <t>Bach</t>
  </si>
  <si>
    <t>John</t>
  </si>
  <si>
    <t>Bailey</t>
  </si>
  <si>
    <t>Daniel</t>
  </si>
  <si>
    <t>Anthony</t>
  </si>
  <si>
    <t>Carlson</t>
  </si>
  <si>
    <t>Christopher</t>
  </si>
  <si>
    <t>Cielek</t>
  </si>
  <si>
    <t>Ronald</t>
  </si>
  <si>
    <t>Clancy</t>
  </si>
  <si>
    <t>Katrina</t>
  </si>
  <si>
    <t>Austin</t>
  </si>
  <si>
    <t>Corral</t>
  </si>
  <si>
    <t>Jonathan</t>
  </si>
  <si>
    <t>Delgadillo</t>
  </si>
  <si>
    <t>Luis</t>
  </si>
  <si>
    <t>DeRose</t>
  </si>
  <si>
    <t>Diaz</t>
  </si>
  <si>
    <t>Lina</t>
  </si>
  <si>
    <t>Dovel</t>
  </si>
  <si>
    <t>Michael</t>
  </si>
  <si>
    <t>Echtenacher</t>
  </si>
  <si>
    <t>Edwards</t>
  </si>
  <si>
    <t>Rodney</t>
  </si>
  <si>
    <t>Elkins</t>
  </si>
  <si>
    <t>Robert</t>
  </si>
  <si>
    <t>Espinosa</t>
  </si>
  <si>
    <t>Renee</t>
  </si>
  <si>
    <t>Faamasino</t>
  </si>
  <si>
    <t>Frank</t>
  </si>
  <si>
    <t>Fox</t>
  </si>
  <si>
    <t>Phillip</t>
  </si>
  <si>
    <t>Frice</t>
  </si>
  <si>
    <t>Joseph</t>
  </si>
  <si>
    <t>Garrity</t>
  </si>
  <si>
    <t>Brian</t>
  </si>
  <si>
    <t>Graham</t>
  </si>
  <si>
    <t>Adam</t>
  </si>
  <si>
    <t>Gregurich</t>
  </si>
  <si>
    <t>Jessica</t>
  </si>
  <si>
    <t>Hakimi</t>
  </si>
  <si>
    <t>Heinz</t>
  </si>
  <si>
    <t>Edward</t>
  </si>
  <si>
    <t>Jamrok</t>
  </si>
  <si>
    <t>Jeffrey</t>
  </si>
  <si>
    <t>Kasper</t>
  </si>
  <si>
    <t>Tim</t>
  </si>
  <si>
    <t>Katzner</t>
  </si>
  <si>
    <t>Andrew</t>
  </si>
  <si>
    <t>Kinsley</t>
  </si>
  <si>
    <t>Kimberly</t>
  </si>
  <si>
    <t>Bryan</t>
  </si>
  <si>
    <t>Kevin</t>
  </si>
  <si>
    <t>Mahrenholz</t>
  </si>
  <si>
    <t>Bruce</t>
  </si>
  <si>
    <t>Martin</t>
  </si>
  <si>
    <t>Craig</t>
  </si>
  <si>
    <t>Masheris</t>
  </si>
  <si>
    <t>Jason</t>
  </si>
  <si>
    <t>Maslon</t>
  </si>
  <si>
    <t>Dennis</t>
  </si>
  <si>
    <t>Mastandrea</t>
  </si>
  <si>
    <t>Ryan</t>
  </si>
  <si>
    <t>McCormick</t>
  </si>
  <si>
    <t>Matthew</t>
  </si>
  <si>
    <t>Michehl</t>
  </si>
  <si>
    <t>Michelau</t>
  </si>
  <si>
    <t>Patrick</t>
  </si>
  <si>
    <t>Mosko</t>
  </si>
  <si>
    <t>Benjamin</t>
  </si>
  <si>
    <t>Nollin</t>
  </si>
  <si>
    <t>Lucas</t>
  </si>
  <si>
    <t>Ogurek</t>
  </si>
  <si>
    <t>Mark</t>
  </si>
  <si>
    <t>Olney</t>
  </si>
  <si>
    <t>Nicholas</t>
  </si>
  <si>
    <t>Ondrako</t>
  </si>
  <si>
    <t>Prezell</t>
  </si>
  <si>
    <t>Prosi</t>
  </si>
  <si>
    <t>Raasch</t>
  </si>
  <si>
    <t>Reindl</t>
  </si>
  <si>
    <t>Rodkey</t>
  </si>
  <si>
    <t>Roscoe</t>
  </si>
  <si>
    <t>David</t>
  </si>
  <si>
    <t>Rubenstein</t>
  </si>
  <si>
    <t>Schramm</t>
  </si>
  <si>
    <t>Joe</t>
  </si>
  <si>
    <t>Schrems</t>
  </si>
  <si>
    <t>Kyle</t>
  </si>
  <si>
    <t>Senescu</t>
  </si>
  <si>
    <t>Severin</t>
  </si>
  <si>
    <t>Joel</t>
  </si>
  <si>
    <t>Shaw</t>
  </si>
  <si>
    <t>Joshua</t>
  </si>
  <si>
    <t>Sherwood</t>
  </si>
  <si>
    <t>Skala</t>
  </si>
  <si>
    <t>Skjoldager</t>
  </si>
  <si>
    <t>Tanya</t>
  </si>
  <si>
    <t>Smith</t>
  </si>
  <si>
    <t>Charles</t>
  </si>
  <si>
    <t>Jacob</t>
  </si>
  <si>
    <t>Sosnoski</t>
  </si>
  <si>
    <t>Melissa</t>
  </si>
  <si>
    <t>Specht</t>
  </si>
  <si>
    <t>Speckan</t>
  </si>
  <si>
    <t>Steingart</t>
  </si>
  <si>
    <t>Tejcek</t>
  </si>
  <si>
    <t>George</t>
  </si>
  <si>
    <t>Thier</t>
  </si>
  <si>
    <t>Trampe</t>
  </si>
  <si>
    <t>Walovitch</t>
  </si>
  <si>
    <t>Weber</t>
  </si>
  <si>
    <t>James</t>
  </si>
  <si>
    <t>Williams</t>
  </si>
  <si>
    <t>Kristy</t>
  </si>
  <si>
    <t>Wodrich</t>
  </si>
  <si>
    <t>Wolff</t>
  </si>
  <si>
    <t>William</t>
  </si>
  <si>
    <t>Yarc</t>
  </si>
  <si>
    <t>Zirzow</t>
  </si>
  <si>
    <t>Middle Initial</t>
  </si>
  <si>
    <t>Suffix</t>
  </si>
  <si>
    <t>Title</t>
  </si>
  <si>
    <t>Position</t>
  </si>
  <si>
    <t>R</t>
  </si>
  <si>
    <t>S</t>
  </si>
  <si>
    <t>A</t>
  </si>
  <si>
    <t>J</t>
  </si>
  <si>
    <t>L</t>
  </si>
  <si>
    <t>M</t>
  </si>
  <si>
    <t>K</t>
  </si>
  <si>
    <t>B</t>
  </si>
  <si>
    <t>W</t>
  </si>
  <si>
    <t>C</t>
  </si>
  <si>
    <t>F</t>
  </si>
  <si>
    <t>G</t>
  </si>
  <si>
    <t>D</t>
  </si>
  <si>
    <t>T</t>
  </si>
  <si>
    <t>E</t>
  </si>
  <si>
    <t>N</t>
  </si>
  <si>
    <t>P</t>
  </si>
  <si>
    <t>Jr</t>
  </si>
  <si>
    <t>Lieutenant</t>
  </si>
  <si>
    <t>Firemedic</t>
  </si>
  <si>
    <t>Telecommunicator</t>
  </si>
  <si>
    <t>Lt. &amp; Fire Marshall</t>
  </si>
  <si>
    <t>Battalion Chief</t>
  </si>
  <si>
    <t>Commissioner</t>
  </si>
  <si>
    <t>Supervisor</t>
  </si>
  <si>
    <t>Fire Chief</t>
  </si>
  <si>
    <t>Deputy Chief</t>
  </si>
  <si>
    <t>Admin Assistant</t>
  </si>
  <si>
    <t>Division Chief</t>
  </si>
  <si>
    <t>Finance Director</t>
  </si>
  <si>
    <t>Staff</t>
  </si>
  <si>
    <t>Sworn</t>
  </si>
  <si>
    <t>Employer</t>
  </si>
  <si>
    <t>Countryside Fire Protection District</t>
  </si>
  <si>
    <t>Employer Zip Code</t>
  </si>
  <si>
    <t>Firemedic PT</t>
  </si>
  <si>
    <t>Firefighter PT</t>
  </si>
  <si>
    <t xml:space="preserve">Telecommunicator PT </t>
  </si>
  <si>
    <t>Firefighter/EMT PT</t>
  </si>
  <si>
    <t>Abrahams</t>
  </si>
  <si>
    <t>Avery</t>
  </si>
  <si>
    <t>Erich</t>
  </si>
  <si>
    <t>Dye</t>
  </si>
  <si>
    <t>McDowell</t>
  </si>
  <si>
    <t>Kerry</t>
  </si>
  <si>
    <t>McWilliams</t>
  </si>
  <si>
    <t>Meier</t>
  </si>
  <si>
    <t>Palo</t>
  </si>
  <si>
    <t>Lisa</t>
  </si>
  <si>
    <t>Sandoval</t>
  </si>
  <si>
    <t>Quick</t>
  </si>
  <si>
    <t>Yamamoto</t>
  </si>
  <si>
    <t>Hourly Rate</t>
  </si>
  <si>
    <t>Tyler</t>
  </si>
  <si>
    <t>Amidei</t>
  </si>
  <si>
    <t>Dalton</t>
  </si>
  <si>
    <t>Samuel</t>
  </si>
  <si>
    <t>Haras</t>
  </si>
  <si>
    <t>Loeschen</t>
  </si>
  <si>
    <t>Benge</t>
  </si>
  <si>
    <t>Maldonado</t>
  </si>
  <si>
    <t>Jack</t>
  </si>
  <si>
    <t>Overtime &amp; Bonus</t>
  </si>
  <si>
    <t>Estimated Base Pay</t>
  </si>
  <si>
    <t>Estimated Total Pay</t>
  </si>
  <si>
    <t>Clayton</t>
  </si>
  <si>
    <t>Booth</t>
  </si>
  <si>
    <t xml:space="preserve">Trevor </t>
  </si>
  <si>
    <t>Kimberlee</t>
  </si>
  <si>
    <t>Gaeding</t>
  </si>
  <si>
    <t>Hopkins</t>
  </si>
  <si>
    <t>Reno</t>
  </si>
  <si>
    <t>Horton</t>
  </si>
  <si>
    <t>Laarveld</t>
  </si>
  <si>
    <t>Thomas</t>
  </si>
  <si>
    <t>Nelson</t>
  </si>
  <si>
    <t xml:space="preserve">Damian </t>
  </si>
  <si>
    <t>Pedersen</t>
  </si>
  <si>
    <t>Thompson</t>
  </si>
  <si>
    <t>Firemedic/Lieutenant</t>
  </si>
  <si>
    <t>Lieutenant/Batt Chief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</si>
</sst>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9"/>
      <name val="Segoe UI"/>
    </font>
    <font>
      <sz val="9"/>
      <name val="Segoe UI"/>
      <family val="2"/>
    </font>
    <font>
      <sz val="9"/>
      <name val="Segoe U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6">
    <xf numFmtId="0" fontId="0" fillId="0" borderId="0" xfId="0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/>
    <xf numFmtId="0" fontId="0" fillId="0" borderId="0" xfId="0" applyAlignment="1"/>
    <xf numFmtId="43" fontId="0" fillId="0" borderId="0" xfId="1" applyFont="1" applyAlignment="1"/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3" fontId="0" fillId="0" borderId="0" xfId="0" applyNumberFormat="1">
      <alignment vertical="center"/>
    </xf>
    <xf numFmtId="0" fontId="1" fillId="0" borderId="0" xfId="0" applyFont="1" applyAlignment="1"/>
    <xf numFmtId="44" fontId="0" fillId="0" borderId="0" xfId="2" applyFont="1" applyAlignment="1"/>
    <xf numFmtId="43" fontId="0" fillId="0" borderId="1" xfId="1" applyFont="1" applyBorder="1" applyAlignment="1"/>
    <xf numFmtId="43" fontId="0" fillId="0" borderId="2" xfId="0" applyNumberFormat="1" applyBorder="1">
      <alignment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1"/>
  <sheetViews>
    <sheetView tabSelected="1" workbookViewId="0">
      <pane ySplit="1080" activePane="bottomLeft"/>
      <selection pane="bottomLeft" activeCell="L93" sqref="L93"/>
    </sheetView>
  </sheetViews>
  <sheetFormatPr defaultRowHeight="12" x14ac:dyDescent="0.2"/>
  <cols>
    <col min="1" max="1" width="30.1640625" bestFit="1" customWidth="1"/>
    <col min="3" max="3" width="11.6640625" customWidth="1"/>
    <col min="4" max="4" width="7" customWidth="1"/>
    <col min="5" max="5" width="11.6640625" customWidth="1"/>
    <col min="6" max="6" width="5.5" customWidth="1"/>
    <col min="7" max="7" width="13.1640625" style="1" customWidth="1"/>
    <col min="8" max="11" width="12.83203125" customWidth="1"/>
    <col min="12" max="12" width="20.6640625" customWidth="1"/>
    <col min="13" max="13" width="10.5" customWidth="1"/>
  </cols>
  <sheetData>
    <row r="2" spans="1:13" ht="28.15" customHeight="1" x14ac:dyDescent="0.2">
      <c r="A2" s="3" t="s">
        <v>159</v>
      </c>
      <c r="B2" s="9" t="s">
        <v>161</v>
      </c>
      <c r="C2" s="3" t="s">
        <v>1</v>
      </c>
      <c r="D2" s="9" t="s">
        <v>123</v>
      </c>
      <c r="E2" s="3" t="s">
        <v>0</v>
      </c>
      <c r="F2" s="3" t="s">
        <v>124</v>
      </c>
      <c r="G2" s="3" t="s">
        <v>2</v>
      </c>
      <c r="H2" s="10" t="s">
        <v>190</v>
      </c>
      <c r="I2" s="10" t="s">
        <v>189</v>
      </c>
      <c r="J2" s="10" t="s">
        <v>191</v>
      </c>
      <c r="K2" s="10" t="s">
        <v>179</v>
      </c>
      <c r="L2" s="3" t="s">
        <v>125</v>
      </c>
      <c r="M2" s="3" t="s">
        <v>126</v>
      </c>
    </row>
    <row r="3" spans="1:13" ht="13.9" customHeight="1" x14ac:dyDescent="0.2">
      <c r="G3"/>
    </row>
    <row r="4" spans="1:13" ht="13.9" customHeight="1" x14ac:dyDescent="0.2">
      <c r="A4" s="2" t="s">
        <v>160</v>
      </c>
      <c r="B4" s="2">
        <v>60061</v>
      </c>
      <c r="C4" s="7" t="s">
        <v>28</v>
      </c>
      <c r="D4" s="4" t="s">
        <v>130</v>
      </c>
      <c r="E4" s="7" t="s">
        <v>166</v>
      </c>
      <c r="F4" s="7"/>
      <c r="G4" s="6">
        <f>DATE(2016,7,19)</f>
        <v>42570</v>
      </c>
      <c r="H4" s="13">
        <v>5656.14</v>
      </c>
      <c r="I4" s="8"/>
      <c r="J4" s="13">
        <f>H4+I4</f>
        <v>5656.14</v>
      </c>
      <c r="K4" s="8">
        <v>23.62</v>
      </c>
      <c r="L4" s="5" t="s">
        <v>164</v>
      </c>
      <c r="M4" s="5" t="s">
        <v>157</v>
      </c>
    </row>
    <row r="5" spans="1:13" ht="13.9" customHeight="1" x14ac:dyDescent="0.2">
      <c r="A5" s="2" t="s">
        <v>160</v>
      </c>
      <c r="B5" s="2">
        <v>60061</v>
      </c>
      <c r="C5" s="12" t="s">
        <v>180</v>
      </c>
      <c r="D5" s="5" t="s">
        <v>129</v>
      </c>
      <c r="E5" s="12" t="s">
        <v>181</v>
      </c>
      <c r="F5" s="7"/>
      <c r="G5" s="6">
        <f>DATE(2017,1,1)</f>
        <v>42736</v>
      </c>
      <c r="H5" s="8">
        <v>13325.5</v>
      </c>
      <c r="I5" s="8"/>
      <c r="J5" s="8">
        <f t="shared" ref="J5:J76" si="0">H5+I5</f>
        <v>13325.5</v>
      </c>
      <c r="K5" s="8">
        <v>10</v>
      </c>
      <c r="L5" s="5" t="s">
        <v>163</v>
      </c>
      <c r="M5" s="5" t="s">
        <v>158</v>
      </c>
    </row>
    <row r="6" spans="1:13" ht="13.9" customHeight="1" x14ac:dyDescent="0.2">
      <c r="A6" s="2" t="s">
        <v>160</v>
      </c>
      <c r="B6" s="2">
        <v>60061</v>
      </c>
      <c r="C6" s="7" t="s">
        <v>4</v>
      </c>
      <c r="D6" s="4" t="s">
        <v>127</v>
      </c>
      <c r="E6" s="7" t="s">
        <v>3</v>
      </c>
      <c r="F6" s="7"/>
      <c r="G6" s="6">
        <f>DATE(2001,4,10)</f>
        <v>36991</v>
      </c>
      <c r="H6" s="8">
        <f>62526.31+48387.36</f>
        <v>110913.67</v>
      </c>
      <c r="I6" s="8">
        <v>4883.12</v>
      </c>
      <c r="J6" s="8">
        <f t="shared" si="0"/>
        <v>115796.79</v>
      </c>
      <c r="K6" s="8"/>
      <c r="L6" s="4" t="s">
        <v>145</v>
      </c>
      <c r="M6" s="5" t="s">
        <v>158</v>
      </c>
    </row>
    <row r="7" spans="1:13" ht="13.9" customHeight="1" x14ac:dyDescent="0.2">
      <c r="A7" s="2" t="s">
        <v>160</v>
      </c>
      <c r="B7" s="2">
        <v>60061</v>
      </c>
      <c r="C7" s="7" t="s">
        <v>6</v>
      </c>
      <c r="D7" s="4" t="s">
        <v>129</v>
      </c>
      <c r="E7" s="7" t="s">
        <v>5</v>
      </c>
      <c r="F7" s="7"/>
      <c r="G7" s="6">
        <f>DATE(2006,7,19)</f>
        <v>38917</v>
      </c>
      <c r="H7" s="8">
        <v>8607.9500000000007</v>
      </c>
      <c r="I7" s="8"/>
      <c r="J7" s="8">
        <f t="shared" si="0"/>
        <v>8607.9500000000007</v>
      </c>
      <c r="K7" s="8">
        <v>17.55</v>
      </c>
      <c r="L7" s="4" t="s">
        <v>162</v>
      </c>
      <c r="M7" s="5" t="s">
        <v>158</v>
      </c>
    </row>
    <row r="8" spans="1:13" ht="13.9" customHeight="1" x14ac:dyDescent="0.2">
      <c r="A8" s="2" t="s">
        <v>160</v>
      </c>
      <c r="B8" s="2">
        <v>60061</v>
      </c>
      <c r="C8" s="12" t="s">
        <v>86</v>
      </c>
      <c r="D8" s="5" t="s">
        <v>129</v>
      </c>
      <c r="E8" s="12" t="s">
        <v>186</v>
      </c>
      <c r="F8" s="7"/>
      <c r="G8" s="6">
        <f>DATE(2017,1,1)</f>
        <v>42736</v>
      </c>
      <c r="H8" s="8">
        <v>1335</v>
      </c>
      <c r="I8" s="8"/>
      <c r="J8" s="8">
        <f t="shared" si="0"/>
        <v>1335</v>
      </c>
      <c r="K8" s="8">
        <v>15.5</v>
      </c>
      <c r="L8" s="4" t="s">
        <v>162</v>
      </c>
      <c r="M8" s="5" t="s">
        <v>158</v>
      </c>
    </row>
    <row r="9" spans="1:13" ht="13.9" customHeight="1" x14ac:dyDescent="0.2">
      <c r="A9" s="2" t="s">
        <v>160</v>
      </c>
      <c r="B9" s="2">
        <v>60061</v>
      </c>
      <c r="C9" s="12" t="s">
        <v>192</v>
      </c>
      <c r="D9" s="5" t="s">
        <v>127</v>
      </c>
      <c r="E9" s="12" t="s">
        <v>193</v>
      </c>
      <c r="F9" s="7"/>
      <c r="G9" s="6">
        <f>DATE(2006,7,19)</f>
        <v>38917</v>
      </c>
      <c r="H9" s="8">
        <v>1041.3</v>
      </c>
      <c r="I9" s="8"/>
      <c r="J9" s="8">
        <f t="shared" ref="J9" si="1">H9+I9</f>
        <v>1041.3</v>
      </c>
      <c r="K9" s="8">
        <v>17.8</v>
      </c>
      <c r="L9" s="4" t="s">
        <v>162</v>
      </c>
      <c r="M9" s="5" t="s">
        <v>158</v>
      </c>
    </row>
    <row r="10" spans="1:13" ht="13.9" customHeight="1" x14ac:dyDescent="0.2">
      <c r="A10" s="2" t="s">
        <v>160</v>
      </c>
      <c r="B10" s="2">
        <v>60061</v>
      </c>
      <c r="C10" s="7" t="s">
        <v>9</v>
      </c>
      <c r="D10" s="4" t="s">
        <v>130</v>
      </c>
      <c r="E10" s="7" t="s">
        <v>8</v>
      </c>
      <c r="F10" s="7"/>
      <c r="G10" s="6">
        <f>DATE(1993,7,1)</f>
        <v>34151</v>
      </c>
      <c r="H10" s="8">
        <v>2738.7</v>
      </c>
      <c r="I10" s="8"/>
      <c r="J10" s="8">
        <f t="shared" si="0"/>
        <v>2738.7</v>
      </c>
      <c r="K10" s="8">
        <v>17.899999999999999</v>
      </c>
      <c r="L10" s="5" t="s">
        <v>163</v>
      </c>
      <c r="M10" s="5" t="s">
        <v>158</v>
      </c>
    </row>
    <row r="11" spans="1:13" ht="13.9" customHeight="1" x14ac:dyDescent="0.2">
      <c r="A11" s="2" t="s">
        <v>160</v>
      </c>
      <c r="B11" s="2">
        <v>60061</v>
      </c>
      <c r="C11" s="7" t="s">
        <v>167</v>
      </c>
      <c r="D11" s="4" t="s">
        <v>127</v>
      </c>
      <c r="E11" s="7" t="s">
        <v>10</v>
      </c>
      <c r="F11" s="7"/>
      <c r="G11" s="6">
        <f>DATE(2016,3,24)</f>
        <v>42453</v>
      </c>
      <c r="H11" s="8">
        <v>11224.52</v>
      </c>
      <c r="I11" s="8"/>
      <c r="J11" s="8">
        <f t="shared" si="0"/>
        <v>11224.52</v>
      </c>
      <c r="K11" s="8">
        <v>13.25</v>
      </c>
      <c r="L11" s="5" t="s">
        <v>165</v>
      </c>
      <c r="M11" s="5" t="s">
        <v>158</v>
      </c>
    </row>
    <row r="12" spans="1:13" ht="13.9" customHeight="1" x14ac:dyDescent="0.2">
      <c r="A12" s="2" t="s">
        <v>160</v>
      </c>
      <c r="B12" s="2">
        <v>60061</v>
      </c>
      <c r="C12" s="7" t="s">
        <v>11</v>
      </c>
      <c r="D12" s="4" t="s">
        <v>130</v>
      </c>
      <c r="E12" s="7" t="s">
        <v>10</v>
      </c>
      <c r="F12" s="7"/>
      <c r="G12" s="6">
        <f>DATE(1999,7,19)</f>
        <v>36360</v>
      </c>
      <c r="H12" s="8">
        <v>113698.48</v>
      </c>
      <c r="I12" s="8">
        <v>12140.44</v>
      </c>
      <c r="J12" s="8">
        <f t="shared" si="0"/>
        <v>125838.92</v>
      </c>
      <c r="K12" s="8"/>
      <c r="L12" s="5" t="s">
        <v>148</v>
      </c>
      <c r="M12" s="5" t="s">
        <v>158</v>
      </c>
    </row>
    <row r="13" spans="1:13" ht="13.9" customHeight="1" x14ac:dyDescent="0.2">
      <c r="A13" s="2" t="s">
        <v>160</v>
      </c>
      <c r="B13" s="2">
        <v>60061</v>
      </c>
      <c r="C13" s="7" t="s">
        <v>13</v>
      </c>
      <c r="D13" s="4" t="s">
        <v>131</v>
      </c>
      <c r="E13" s="7" t="s">
        <v>12</v>
      </c>
      <c r="F13" s="7"/>
      <c r="G13" s="6">
        <f>DATE(2013,9,16)</f>
        <v>41533</v>
      </c>
      <c r="H13" s="8">
        <v>6296.84</v>
      </c>
      <c r="I13" s="8"/>
      <c r="J13" s="8">
        <f t="shared" si="0"/>
        <v>6296.84</v>
      </c>
      <c r="K13" s="8">
        <v>25.69</v>
      </c>
      <c r="L13" s="5" t="s">
        <v>164</v>
      </c>
      <c r="M13" s="5" t="s">
        <v>157</v>
      </c>
    </row>
    <row r="14" spans="1:13" ht="13.9" customHeight="1" x14ac:dyDescent="0.2">
      <c r="A14" s="2" t="s">
        <v>160</v>
      </c>
      <c r="B14" s="2">
        <v>60061</v>
      </c>
      <c r="C14" s="7" t="s">
        <v>16</v>
      </c>
      <c r="D14" s="4"/>
      <c r="E14" s="7" t="s">
        <v>15</v>
      </c>
      <c r="F14" s="7"/>
      <c r="G14" s="6">
        <f>DATE(2013,10,1)</f>
        <v>41548</v>
      </c>
      <c r="H14" s="8">
        <v>4038.77</v>
      </c>
      <c r="I14" s="8"/>
      <c r="J14" s="8">
        <f t="shared" si="0"/>
        <v>4038.77</v>
      </c>
      <c r="K14" s="8">
        <v>16.149999999999999</v>
      </c>
      <c r="L14" s="4" t="s">
        <v>162</v>
      </c>
      <c r="M14" s="5" t="s">
        <v>158</v>
      </c>
    </row>
    <row r="15" spans="1:13" ht="13.9" customHeight="1" x14ac:dyDescent="0.2">
      <c r="A15" s="2" t="s">
        <v>160</v>
      </c>
      <c r="B15" s="2">
        <v>60061</v>
      </c>
      <c r="C15" s="12" t="s">
        <v>91</v>
      </c>
      <c r="D15" s="5" t="s">
        <v>132</v>
      </c>
      <c r="E15" s="12" t="s">
        <v>182</v>
      </c>
      <c r="F15" s="7"/>
      <c r="G15" s="6">
        <f>DATE(2017,1,1)</f>
        <v>42736</v>
      </c>
      <c r="H15" s="8">
        <v>12067.25</v>
      </c>
      <c r="I15" s="8"/>
      <c r="J15" s="8">
        <f t="shared" si="0"/>
        <v>12067.25</v>
      </c>
      <c r="K15" s="8">
        <v>10</v>
      </c>
      <c r="L15" s="5" t="s">
        <v>163</v>
      </c>
      <c r="M15" s="5" t="s">
        <v>158</v>
      </c>
    </row>
    <row r="16" spans="1:13" ht="13.9" customHeight="1" x14ac:dyDescent="0.2">
      <c r="A16" s="2" t="s">
        <v>160</v>
      </c>
      <c r="B16" s="2">
        <v>60061</v>
      </c>
      <c r="C16" s="7" t="s">
        <v>18</v>
      </c>
      <c r="D16" s="4" t="s">
        <v>129</v>
      </c>
      <c r="E16" s="7" t="s">
        <v>17</v>
      </c>
      <c r="F16" s="7"/>
      <c r="G16" s="6">
        <f>DATE(2015,6,15)</f>
        <v>42170</v>
      </c>
      <c r="H16" s="8">
        <v>10840.7</v>
      </c>
      <c r="I16" s="8"/>
      <c r="J16" s="8">
        <f t="shared" si="0"/>
        <v>10840.7</v>
      </c>
      <c r="K16" s="8">
        <v>14.25</v>
      </c>
      <c r="L16" s="5" t="s">
        <v>165</v>
      </c>
      <c r="M16" s="5" t="s">
        <v>158</v>
      </c>
    </row>
    <row r="17" spans="1:13" ht="13.9" customHeight="1" x14ac:dyDescent="0.2">
      <c r="A17" s="2" t="s">
        <v>160</v>
      </c>
      <c r="B17" s="2">
        <v>60061</v>
      </c>
      <c r="C17" s="7" t="s">
        <v>7</v>
      </c>
      <c r="D17" s="4" t="s">
        <v>130</v>
      </c>
      <c r="E17" s="7" t="s">
        <v>19</v>
      </c>
      <c r="F17" s="7"/>
      <c r="G17" s="6">
        <f>DATE(1998,10,21)</f>
        <v>36089</v>
      </c>
      <c r="H17" s="8">
        <v>129058.21</v>
      </c>
      <c r="I17" s="8">
        <v>10936.94</v>
      </c>
      <c r="J17" s="8">
        <f t="shared" si="0"/>
        <v>139995.15</v>
      </c>
      <c r="K17" s="8"/>
      <c r="L17" s="5" t="s">
        <v>149</v>
      </c>
      <c r="M17" s="5" t="s">
        <v>158</v>
      </c>
    </row>
    <row r="18" spans="1:13" ht="13.9" customHeight="1" x14ac:dyDescent="0.2">
      <c r="A18" s="2" t="s">
        <v>160</v>
      </c>
      <c r="B18" s="2">
        <v>60061</v>
      </c>
      <c r="C18" s="7" t="s">
        <v>21</v>
      </c>
      <c r="D18" s="4" t="s">
        <v>132</v>
      </c>
      <c r="E18" s="7" t="s">
        <v>20</v>
      </c>
      <c r="F18" s="7"/>
      <c r="G18" s="6">
        <f>DATE(2011,5,16)</f>
        <v>40679</v>
      </c>
      <c r="H18" s="8">
        <v>63272</v>
      </c>
      <c r="I18" s="8"/>
      <c r="J18" s="8">
        <f t="shared" si="0"/>
        <v>63272</v>
      </c>
      <c r="K18" s="8"/>
      <c r="L18" s="5" t="s">
        <v>154</v>
      </c>
      <c r="M18" s="5" t="s">
        <v>157</v>
      </c>
    </row>
    <row r="19" spans="1:13" ht="13.9" customHeight="1" x14ac:dyDescent="0.2">
      <c r="A19" s="2" t="s">
        <v>160</v>
      </c>
      <c r="B19" s="2">
        <v>60061</v>
      </c>
      <c r="C19" s="7" t="s">
        <v>23</v>
      </c>
      <c r="D19" s="4" t="s">
        <v>133</v>
      </c>
      <c r="E19" s="7" t="s">
        <v>22</v>
      </c>
      <c r="F19" s="7"/>
      <c r="G19" s="6">
        <f>DATE(2006,2,22)</f>
        <v>38770</v>
      </c>
      <c r="H19" s="8">
        <v>108065.07</v>
      </c>
      <c r="I19" s="8">
        <v>17166.36</v>
      </c>
      <c r="J19" s="8">
        <f t="shared" si="0"/>
        <v>125231.43000000001</v>
      </c>
      <c r="K19" s="8"/>
      <c r="L19" s="4" t="s">
        <v>145</v>
      </c>
      <c r="M19" s="5" t="s">
        <v>158</v>
      </c>
    </row>
    <row r="20" spans="1:13" ht="13.9" customHeight="1" x14ac:dyDescent="0.2">
      <c r="A20" s="2" t="s">
        <v>160</v>
      </c>
      <c r="B20" s="2">
        <v>60061</v>
      </c>
      <c r="C20" s="7" t="s">
        <v>168</v>
      </c>
      <c r="D20" s="4" t="s">
        <v>135</v>
      </c>
      <c r="E20" s="7" t="s">
        <v>169</v>
      </c>
      <c r="F20" s="7"/>
      <c r="G20" s="6">
        <f>DATE(2016,4,7)</f>
        <v>42467</v>
      </c>
      <c r="H20" s="8">
        <v>16245.34</v>
      </c>
      <c r="I20" s="8"/>
      <c r="J20" s="8">
        <f t="shared" si="0"/>
        <v>16245.34</v>
      </c>
      <c r="K20" s="8">
        <v>13.25</v>
      </c>
      <c r="L20" s="5" t="s">
        <v>165</v>
      </c>
      <c r="M20" s="5" t="s">
        <v>158</v>
      </c>
    </row>
    <row r="21" spans="1:13" ht="13.9" customHeight="1" x14ac:dyDescent="0.2">
      <c r="A21" s="2" t="s">
        <v>160</v>
      </c>
      <c r="B21" s="2">
        <v>60061</v>
      </c>
      <c r="C21" s="7" t="s">
        <v>194</v>
      </c>
      <c r="D21" s="4" t="s">
        <v>136</v>
      </c>
      <c r="E21" s="7" t="s">
        <v>24</v>
      </c>
      <c r="F21" s="7"/>
      <c r="G21" s="6">
        <f>DATE(2017,10,16)</f>
        <v>43024</v>
      </c>
      <c r="H21" s="8">
        <v>300</v>
      </c>
      <c r="I21" s="8"/>
      <c r="J21" s="8">
        <f t="shared" ref="J21" si="2">H21+I21</f>
        <v>300</v>
      </c>
      <c r="K21" s="8">
        <v>10</v>
      </c>
      <c r="L21" s="4" t="s">
        <v>163</v>
      </c>
      <c r="M21" s="5" t="s">
        <v>158</v>
      </c>
    </row>
    <row r="22" spans="1:13" ht="13.9" customHeight="1" x14ac:dyDescent="0.2">
      <c r="A22" s="2" t="s">
        <v>160</v>
      </c>
      <c r="B22" s="2">
        <v>60061</v>
      </c>
      <c r="C22" s="7" t="s">
        <v>11</v>
      </c>
      <c r="D22" s="4" t="s">
        <v>130</v>
      </c>
      <c r="E22" s="7" t="s">
        <v>24</v>
      </c>
      <c r="F22" s="4" t="s">
        <v>144</v>
      </c>
      <c r="G22" s="6">
        <f>DATE(2003,3,11)</f>
        <v>37691</v>
      </c>
      <c r="H22" s="8">
        <v>124583.2</v>
      </c>
      <c r="I22" s="8">
        <v>10516.69</v>
      </c>
      <c r="J22" s="8">
        <f t="shared" si="0"/>
        <v>135099.88999999998</v>
      </c>
      <c r="K22" s="8"/>
      <c r="L22" s="4" t="s">
        <v>155</v>
      </c>
      <c r="M22" s="5" t="s">
        <v>158</v>
      </c>
    </row>
    <row r="23" spans="1:13" ht="13.9" customHeight="1" x14ac:dyDescent="0.2">
      <c r="A23" s="2" t="s">
        <v>160</v>
      </c>
      <c r="B23" s="2">
        <v>60061</v>
      </c>
      <c r="C23" s="7" t="s">
        <v>26</v>
      </c>
      <c r="D23" s="4" t="s">
        <v>134</v>
      </c>
      <c r="E23" s="7" t="s">
        <v>25</v>
      </c>
      <c r="F23" s="7"/>
      <c r="G23" s="6">
        <f>DATE(2003,12,1)</f>
        <v>37956</v>
      </c>
      <c r="H23" s="8">
        <v>96324.77</v>
      </c>
      <c r="I23" s="8">
        <v>12496.11</v>
      </c>
      <c r="J23" s="8">
        <f t="shared" si="0"/>
        <v>108820.88</v>
      </c>
      <c r="K23" s="8"/>
      <c r="L23" s="4" t="s">
        <v>146</v>
      </c>
      <c r="M23" s="5" t="s">
        <v>158</v>
      </c>
    </row>
    <row r="24" spans="1:13" ht="13.9" customHeight="1" x14ac:dyDescent="0.2">
      <c r="A24" s="2" t="s">
        <v>160</v>
      </c>
      <c r="B24" s="2">
        <v>60061</v>
      </c>
      <c r="C24" s="7" t="s">
        <v>28</v>
      </c>
      <c r="D24" s="4" t="s">
        <v>135</v>
      </c>
      <c r="E24" s="7" t="s">
        <v>27</v>
      </c>
      <c r="F24" s="7"/>
      <c r="G24" s="6">
        <f>DATE(2010,3,15)</f>
        <v>40252</v>
      </c>
      <c r="H24" s="8">
        <v>93188.51</v>
      </c>
      <c r="I24" s="8">
        <v>16094.24</v>
      </c>
      <c r="J24" s="8">
        <f t="shared" si="0"/>
        <v>109282.75</v>
      </c>
      <c r="K24" s="8"/>
      <c r="L24" s="5" t="s">
        <v>146</v>
      </c>
      <c r="M24" s="5" t="s">
        <v>158</v>
      </c>
    </row>
    <row r="25" spans="1:13" ht="13.9" customHeight="1" x14ac:dyDescent="0.2">
      <c r="A25" s="2" t="s">
        <v>160</v>
      </c>
      <c r="B25" s="2">
        <v>60061</v>
      </c>
      <c r="C25" s="7" t="s">
        <v>30</v>
      </c>
      <c r="D25" s="4" t="s">
        <v>129</v>
      </c>
      <c r="E25" s="7" t="s">
        <v>29</v>
      </c>
      <c r="F25" s="7"/>
      <c r="G25" s="6">
        <f>DATE(2005,9,5)</f>
        <v>38600</v>
      </c>
      <c r="H25" s="8">
        <v>97310.81</v>
      </c>
      <c r="I25" s="8">
        <v>1089.3900000000001</v>
      </c>
      <c r="J25" s="8">
        <f t="shared" si="0"/>
        <v>98400.2</v>
      </c>
      <c r="K25" s="8"/>
      <c r="L25" s="5" t="s">
        <v>151</v>
      </c>
      <c r="M25" s="5" t="s">
        <v>157</v>
      </c>
    </row>
    <row r="26" spans="1:13" ht="13.9" customHeight="1" x14ac:dyDescent="0.2">
      <c r="A26" s="2" t="s">
        <v>160</v>
      </c>
      <c r="B26" s="2">
        <v>60061</v>
      </c>
      <c r="C26" s="7" t="s">
        <v>32</v>
      </c>
      <c r="D26" s="4" t="s">
        <v>129</v>
      </c>
      <c r="E26" s="7" t="s">
        <v>31</v>
      </c>
      <c r="F26" s="7"/>
      <c r="G26" s="6">
        <f>DATE(2004,10,20)</f>
        <v>38280</v>
      </c>
      <c r="H26" s="8">
        <v>102181.95</v>
      </c>
      <c r="I26" s="8">
        <v>16306.17</v>
      </c>
      <c r="J26" s="8">
        <f t="shared" si="0"/>
        <v>118488.12</v>
      </c>
      <c r="K26" s="8"/>
      <c r="L26" s="5" t="s">
        <v>146</v>
      </c>
      <c r="M26" s="5" t="s">
        <v>158</v>
      </c>
    </row>
    <row r="27" spans="1:13" ht="13.9" customHeight="1" x14ac:dyDescent="0.2">
      <c r="A27" s="2" t="s">
        <v>160</v>
      </c>
      <c r="B27" s="2">
        <v>60061</v>
      </c>
      <c r="C27" s="7" t="s">
        <v>34</v>
      </c>
      <c r="D27" s="4" t="s">
        <v>135</v>
      </c>
      <c r="E27" s="7" t="s">
        <v>33</v>
      </c>
      <c r="F27" s="7"/>
      <c r="G27" s="6">
        <f>DATE(2005,6,22)</f>
        <v>38525</v>
      </c>
      <c r="H27" s="8">
        <v>4745.9399999999996</v>
      </c>
      <c r="I27" s="8"/>
      <c r="J27" s="8">
        <f t="shared" si="0"/>
        <v>4745.9399999999996</v>
      </c>
      <c r="K27" s="8">
        <v>15.25</v>
      </c>
      <c r="L27" s="5" t="s">
        <v>165</v>
      </c>
      <c r="M27" s="5" t="s">
        <v>158</v>
      </c>
    </row>
    <row r="28" spans="1:13" ht="13.9" customHeight="1" x14ac:dyDescent="0.2">
      <c r="A28" s="2" t="s">
        <v>160</v>
      </c>
      <c r="B28" s="2">
        <v>60061</v>
      </c>
      <c r="C28" s="7" t="s">
        <v>36</v>
      </c>
      <c r="D28" s="4" t="s">
        <v>136</v>
      </c>
      <c r="E28" s="7" t="s">
        <v>35</v>
      </c>
      <c r="F28" s="7"/>
      <c r="G28" s="6">
        <f>DATE(2005,6,22)</f>
        <v>38525</v>
      </c>
      <c r="H28" s="8">
        <v>6621.16</v>
      </c>
      <c r="I28" s="8"/>
      <c r="J28" s="8">
        <f t="shared" si="0"/>
        <v>6621.16</v>
      </c>
      <c r="K28" s="8">
        <v>17.25</v>
      </c>
      <c r="L28" s="4" t="s">
        <v>162</v>
      </c>
      <c r="M28" s="5" t="s">
        <v>158</v>
      </c>
    </row>
    <row r="29" spans="1:13" ht="13.9" customHeight="1" x14ac:dyDescent="0.2">
      <c r="A29" s="2" t="s">
        <v>160</v>
      </c>
      <c r="B29" s="2">
        <v>60061</v>
      </c>
      <c r="C29" s="7" t="s">
        <v>195</v>
      </c>
      <c r="D29" s="4" t="s">
        <v>134</v>
      </c>
      <c r="E29" s="7" t="s">
        <v>196</v>
      </c>
      <c r="F29" s="7"/>
      <c r="G29" s="6">
        <f>DATE(2017,10,16)</f>
        <v>43024</v>
      </c>
      <c r="H29" s="8">
        <v>90</v>
      </c>
      <c r="I29" s="8"/>
      <c r="J29" s="8">
        <f t="shared" si="0"/>
        <v>90</v>
      </c>
      <c r="K29" s="8">
        <v>10</v>
      </c>
      <c r="L29" s="4" t="s">
        <v>163</v>
      </c>
      <c r="M29" s="5" t="s">
        <v>158</v>
      </c>
    </row>
    <row r="30" spans="1:13" ht="13.9" customHeight="1" x14ac:dyDescent="0.2">
      <c r="A30" s="2" t="s">
        <v>160</v>
      </c>
      <c r="B30" s="2">
        <v>60061</v>
      </c>
      <c r="C30" s="7" t="s">
        <v>38</v>
      </c>
      <c r="D30" s="4" t="s">
        <v>137</v>
      </c>
      <c r="E30" s="7" t="s">
        <v>37</v>
      </c>
      <c r="F30" s="7"/>
      <c r="G30" s="6">
        <f>DATE(1989,7,1)</f>
        <v>32690</v>
      </c>
      <c r="H30" s="8">
        <v>87724.24</v>
      </c>
      <c r="I30" s="8"/>
      <c r="J30" s="8">
        <f t="shared" si="0"/>
        <v>87724.24</v>
      </c>
      <c r="K30" s="8"/>
      <c r="L30" s="5" t="s">
        <v>149</v>
      </c>
      <c r="M30" s="5" t="s">
        <v>158</v>
      </c>
    </row>
    <row r="31" spans="1:13" ht="13.9" customHeight="1" x14ac:dyDescent="0.2">
      <c r="A31" s="2" t="s">
        <v>160</v>
      </c>
      <c r="B31" s="2">
        <v>60061</v>
      </c>
      <c r="C31" s="7" t="s">
        <v>40</v>
      </c>
      <c r="D31" s="4" t="s">
        <v>132</v>
      </c>
      <c r="E31" s="7" t="s">
        <v>39</v>
      </c>
      <c r="F31" s="7"/>
      <c r="G31" s="6">
        <f>DATE(2013,4,1)</f>
        <v>41365</v>
      </c>
      <c r="H31" s="8">
        <v>87967.23</v>
      </c>
      <c r="I31" s="8">
        <v>5977.75</v>
      </c>
      <c r="J31" s="8">
        <f t="shared" si="0"/>
        <v>93944.98</v>
      </c>
      <c r="K31" s="8"/>
      <c r="L31" s="5" t="s">
        <v>146</v>
      </c>
      <c r="M31" s="5" t="s">
        <v>158</v>
      </c>
    </row>
    <row r="32" spans="1:13" ht="13.9" customHeight="1" x14ac:dyDescent="0.2">
      <c r="A32" s="2" t="s">
        <v>160</v>
      </c>
      <c r="B32" s="2">
        <v>60061</v>
      </c>
      <c r="C32" s="7" t="s">
        <v>42</v>
      </c>
      <c r="D32" s="4" t="s">
        <v>131</v>
      </c>
      <c r="E32" s="7" t="s">
        <v>41</v>
      </c>
      <c r="F32" s="7"/>
      <c r="G32" s="6">
        <f>DATE(2008,1,3)</f>
        <v>39450</v>
      </c>
      <c r="H32" s="8">
        <v>95646.02</v>
      </c>
      <c r="I32" s="8">
        <v>1658.03</v>
      </c>
      <c r="J32" s="8">
        <f t="shared" si="0"/>
        <v>97304.05</v>
      </c>
      <c r="K32" s="8"/>
      <c r="L32" s="5" t="s">
        <v>146</v>
      </c>
      <c r="M32" s="5" t="s">
        <v>158</v>
      </c>
    </row>
    <row r="33" spans="1:13" ht="13.9" customHeight="1" x14ac:dyDescent="0.2">
      <c r="A33" s="2" t="s">
        <v>160</v>
      </c>
      <c r="B33" s="2">
        <v>60061</v>
      </c>
      <c r="C33" s="7" t="s">
        <v>23</v>
      </c>
      <c r="D33" s="4" t="s">
        <v>139</v>
      </c>
      <c r="E33" s="7" t="s">
        <v>43</v>
      </c>
      <c r="F33" s="7"/>
      <c r="G33" s="6">
        <f>DATE(2014,7,1)</f>
        <v>41821</v>
      </c>
      <c r="H33" s="8">
        <v>3006.3</v>
      </c>
      <c r="I33" s="8"/>
      <c r="J33" s="8">
        <f t="shared" si="0"/>
        <v>3006.3</v>
      </c>
      <c r="K33" s="8">
        <v>15.45</v>
      </c>
      <c r="L33" s="4" t="s">
        <v>162</v>
      </c>
      <c r="M33" s="5" t="s">
        <v>158</v>
      </c>
    </row>
    <row r="34" spans="1:13" ht="13.9" customHeight="1" x14ac:dyDescent="0.2">
      <c r="A34" s="2" t="s">
        <v>160</v>
      </c>
      <c r="B34" s="2">
        <v>60061</v>
      </c>
      <c r="C34" s="12" t="s">
        <v>183</v>
      </c>
      <c r="D34" s="5" t="s">
        <v>136</v>
      </c>
      <c r="E34" s="12" t="s">
        <v>184</v>
      </c>
      <c r="F34" s="7"/>
      <c r="G34" s="6">
        <f>DATE(2017,1,1)</f>
        <v>42736</v>
      </c>
      <c r="H34" s="8">
        <v>4819.25</v>
      </c>
      <c r="I34" s="8"/>
      <c r="J34" s="8">
        <f t="shared" si="0"/>
        <v>4819.25</v>
      </c>
      <c r="K34" s="8">
        <v>13</v>
      </c>
      <c r="L34" s="5" t="s">
        <v>165</v>
      </c>
      <c r="M34" s="5" t="s">
        <v>158</v>
      </c>
    </row>
    <row r="35" spans="1:13" ht="13.9" customHeight="1" x14ac:dyDescent="0.2">
      <c r="A35" s="2" t="s">
        <v>160</v>
      </c>
      <c r="B35" s="2">
        <v>60061</v>
      </c>
      <c r="C35" s="7" t="s">
        <v>45</v>
      </c>
      <c r="D35" s="4" t="s">
        <v>127</v>
      </c>
      <c r="E35" s="7" t="s">
        <v>44</v>
      </c>
      <c r="F35" s="7"/>
      <c r="G35" s="6">
        <f>DATE(2000,9,1)</f>
        <v>36770</v>
      </c>
      <c r="H35" s="8">
        <v>151470.82</v>
      </c>
      <c r="I35" s="8"/>
      <c r="J35" s="8">
        <f t="shared" si="0"/>
        <v>151470.82</v>
      </c>
      <c r="K35" s="8"/>
      <c r="L35" s="5" t="s">
        <v>153</v>
      </c>
      <c r="M35" s="5" t="s">
        <v>158</v>
      </c>
    </row>
    <row r="36" spans="1:13" ht="13.9" customHeight="1" x14ac:dyDescent="0.2">
      <c r="A36" s="2" t="s">
        <v>160</v>
      </c>
      <c r="B36" s="2">
        <v>60061</v>
      </c>
      <c r="C36" s="7" t="s">
        <v>67</v>
      </c>
      <c r="D36" s="4" t="s">
        <v>130</v>
      </c>
      <c r="E36" s="7" t="s">
        <v>197</v>
      </c>
      <c r="F36" s="7"/>
      <c r="G36" s="6">
        <f>DATE(2017,10,16)</f>
        <v>43024</v>
      </c>
      <c r="H36" s="8">
        <v>180</v>
      </c>
      <c r="I36" s="8"/>
      <c r="J36" s="8">
        <f t="shared" ref="J36" si="3">H36+I36</f>
        <v>180</v>
      </c>
      <c r="K36" s="8">
        <v>10</v>
      </c>
      <c r="L36" s="4" t="s">
        <v>163</v>
      </c>
      <c r="M36" s="5" t="s">
        <v>158</v>
      </c>
    </row>
    <row r="37" spans="1:13" ht="13.9" customHeight="1" x14ac:dyDescent="0.2">
      <c r="A37" s="2" t="s">
        <v>160</v>
      </c>
      <c r="B37" s="2">
        <v>60061</v>
      </c>
      <c r="C37" s="7" t="s">
        <v>198</v>
      </c>
      <c r="D37" s="4" t="s">
        <v>142</v>
      </c>
      <c r="E37" s="7" t="s">
        <v>199</v>
      </c>
      <c r="F37" s="7"/>
      <c r="G37" s="6">
        <f>DATE(2017,10,16)</f>
        <v>43024</v>
      </c>
      <c r="H37" s="8">
        <v>904.75</v>
      </c>
      <c r="I37" s="8"/>
      <c r="J37" s="8">
        <f t="shared" ref="J37" si="4">H37+I37</f>
        <v>904.75</v>
      </c>
      <c r="K37" s="8">
        <v>13</v>
      </c>
      <c r="L37" s="4" t="s">
        <v>165</v>
      </c>
      <c r="M37" s="5" t="s">
        <v>158</v>
      </c>
    </row>
    <row r="38" spans="1:13" ht="13.9" customHeight="1" x14ac:dyDescent="0.2">
      <c r="A38" s="2" t="s">
        <v>160</v>
      </c>
      <c r="B38" s="2">
        <v>60061</v>
      </c>
      <c r="C38" s="7" t="s">
        <v>47</v>
      </c>
      <c r="D38" s="4" t="s">
        <v>134</v>
      </c>
      <c r="E38" s="7" t="s">
        <v>46</v>
      </c>
      <c r="F38" s="7"/>
      <c r="G38" s="6">
        <f>DATE(2011,12,1)</f>
        <v>40878</v>
      </c>
      <c r="H38" s="8">
        <v>4124.91</v>
      </c>
      <c r="I38" s="8"/>
      <c r="J38" s="8">
        <f t="shared" si="0"/>
        <v>4124.91</v>
      </c>
      <c r="K38" s="8">
        <v>26.1</v>
      </c>
      <c r="L38" s="5" t="s">
        <v>164</v>
      </c>
      <c r="M38" s="5" t="s">
        <v>157</v>
      </c>
    </row>
    <row r="39" spans="1:13" ht="13.9" customHeight="1" x14ac:dyDescent="0.2">
      <c r="A39" s="2" t="s">
        <v>160</v>
      </c>
      <c r="B39" s="2">
        <v>60061</v>
      </c>
      <c r="C39" s="7" t="s">
        <v>49</v>
      </c>
      <c r="D39" s="4" t="s">
        <v>135</v>
      </c>
      <c r="E39" s="7" t="s">
        <v>48</v>
      </c>
      <c r="F39" s="7"/>
      <c r="G39" s="6">
        <f>DATE(2008,12,1)</f>
        <v>39783</v>
      </c>
      <c r="H39" s="8">
        <v>93781.63</v>
      </c>
      <c r="I39" s="8"/>
      <c r="J39" s="8">
        <f t="shared" si="0"/>
        <v>93781.63</v>
      </c>
      <c r="K39" s="8"/>
      <c r="L39" s="5" t="s">
        <v>156</v>
      </c>
      <c r="M39" s="5" t="s">
        <v>157</v>
      </c>
    </row>
    <row r="40" spans="1:13" ht="13.9" customHeight="1" x14ac:dyDescent="0.2">
      <c r="A40" s="2" t="s">
        <v>160</v>
      </c>
      <c r="B40" s="2">
        <v>60061</v>
      </c>
      <c r="C40" s="7" t="s">
        <v>51</v>
      </c>
      <c r="D40" s="4" t="s">
        <v>132</v>
      </c>
      <c r="E40" s="7" t="s">
        <v>50</v>
      </c>
      <c r="F40" s="7"/>
      <c r="G40" s="6">
        <f>DATE(2016,3,7)</f>
        <v>42436</v>
      </c>
      <c r="H40" s="8">
        <v>75867.64</v>
      </c>
      <c r="I40" s="8">
        <v>10412.83</v>
      </c>
      <c r="J40" s="8">
        <f t="shared" si="0"/>
        <v>86280.47</v>
      </c>
      <c r="K40" s="8"/>
      <c r="L40" s="5" t="s">
        <v>146</v>
      </c>
      <c r="M40" s="5" t="s">
        <v>158</v>
      </c>
    </row>
    <row r="41" spans="1:13" ht="13.9" customHeight="1" x14ac:dyDescent="0.2">
      <c r="A41" s="2" t="s">
        <v>160</v>
      </c>
      <c r="B41" s="2">
        <v>60061</v>
      </c>
      <c r="C41" s="7" t="s">
        <v>53</v>
      </c>
      <c r="D41" s="4" t="s">
        <v>130</v>
      </c>
      <c r="E41" s="7" t="s">
        <v>52</v>
      </c>
      <c r="F41" s="7"/>
      <c r="G41" s="6">
        <f>DATE(2012,8,21)</f>
        <v>41142</v>
      </c>
      <c r="H41" s="8">
        <v>71189.56</v>
      </c>
      <c r="I41" s="8">
        <v>6307.08</v>
      </c>
      <c r="J41" s="8">
        <f t="shared" si="0"/>
        <v>77496.639999999999</v>
      </c>
      <c r="K41" s="8"/>
      <c r="L41" s="5" t="s">
        <v>147</v>
      </c>
      <c r="M41" s="5" t="s">
        <v>157</v>
      </c>
    </row>
    <row r="42" spans="1:13" ht="13.9" customHeight="1" x14ac:dyDescent="0.2">
      <c r="A42" s="2" t="s">
        <v>160</v>
      </c>
      <c r="B42" s="2">
        <v>60061</v>
      </c>
      <c r="C42" s="7" t="s">
        <v>38</v>
      </c>
      <c r="D42" s="4" t="s">
        <v>143</v>
      </c>
      <c r="E42" s="7" t="s">
        <v>200</v>
      </c>
      <c r="F42" s="7"/>
      <c r="G42" s="6">
        <f>DATE(2017,9,14)</f>
        <v>42992</v>
      </c>
      <c r="H42" s="8">
        <v>3753.15</v>
      </c>
      <c r="I42" s="8"/>
      <c r="J42" s="8">
        <f t="shared" si="0"/>
        <v>3753.15</v>
      </c>
      <c r="K42" s="8">
        <v>26.62</v>
      </c>
      <c r="L42" s="5" t="s">
        <v>164</v>
      </c>
      <c r="M42" s="5" t="s">
        <v>157</v>
      </c>
    </row>
    <row r="43" spans="1:13" ht="13.9" customHeight="1" x14ac:dyDescent="0.2">
      <c r="A43" s="2" t="s">
        <v>160</v>
      </c>
      <c r="B43" s="2">
        <v>60061</v>
      </c>
      <c r="C43" s="12" t="s">
        <v>6</v>
      </c>
      <c r="D43" s="5" t="s">
        <v>130</v>
      </c>
      <c r="E43" s="12" t="s">
        <v>185</v>
      </c>
      <c r="F43" s="7"/>
      <c r="G43" s="6">
        <f>DATE(2017,1,1)</f>
        <v>42736</v>
      </c>
      <c r="H43" s="8">
        <v>15142</v>
      </c>
      <c r="I43" s="8"/>
      <c r="J43" s="8">
        <f t="shared" si="0"/>
        <v>15142</v>
      </c>
      <c r="K43" s="8">
        <v>13</v>
      </c>
      <c r="L43" s="5" t="s">
        <v>165</v>
      </c>
      <c r="M43" s="5" t="s">
        <v>158</v>
      </c>
    </row>
    <row r="44" spans="1:13" ht="13.9" customHeight="1" x14ac:dyDescent="0.2">
      <c r="A44" s="2" t="s">
        <v>160</v>
      </c>
      <c r="B44" s="2">
        <v>60061</v>
      </c>
      <c r="C44" s="7" t="s">
        <v>57</v>
      </c>
      <c r="D44" s="4" t="s">
        <v>129</v>
      </c>
      <c r="E44" s="7" t="s">
        <v>56</v>
      </c>
      <c r="F44" s="7"/>
      <c r="G44" s="6">
        <f>DATE(1994,12,5)</f>
        <v>34673</v>
      </c>
      <c r="H44" s="8">
        <v>14559.56</v>
      </c>
      <c r="I44" s="8"/>
      <c r="J44" s="8">
        <f t="shared" si="0"/>
        <v>14559.56</v>
      </c>
      <c r="K44" s="8">
        <v>17.7</v>
      </c>
      <c r="L44" s="5" t="s">
        <v>163</v>
      </c>
      <c r="M44" s="5" t="s">
        <v>158</v>
      </c>
    </row>
    <row r="45" spans="1:13" ht="13.9" customHeight="1" x14ac:dyDescent="0.2">
      <c r="A45" s="2" t="s">
        <v>160</v>
      </c>
      <c r="B45" s="2">
        <v>60061</v>
      </c>
      <c r="C45" s="7" t="s">
        <v>38</v>
      </c>
      <c r="D45" s="4"/>
      <c r="E45" s="12" t="s">
        <v>187</v>
      </c>
      <c r="F45" s="7"/>
      <c r="G45" s="6">
        <f>DATE(2017,1,1)</f>
        <v>42736</v>
      </c>
      <c r="H45" s="8">
        <v>5249</v>
      </c>
      <c r="I45" s="8"/>
      <c r="J45" s="8">
        <f t="shared" si="0"/>
        <v>5249</v>
      </c>
      <c r="K45" s="8">
        <v>10</v>
      </c>
      <c r="L45" s="5" t="s">
        <v>163</v>
      </c>
      <c r="M45" s="5" t="s">
        <v>158</v>
      </c>
    </row>
    <row r="46" spans="1:13" ht="13.9" customHeight="1" x14ac:dyDescent="0.2">
      <c r="A46" s="2" t="s">
        <v>160</v>
      </c>
      <c r="B46" s="2">
        <v>60061</v>
      </c>
      <c r="C46" s="7" t="s">
        <v>59</v>
      </c>
      <c r="D46" s="4" t="s">
        <v>128</v>
      </c>
      <c r="E46" s="7" t="s">
        <v>58</v>
      </c>
      <c r="F46" s="7"/>
      <c r="G46" s="6">
        <f>DATE(2012,8,22)</f>
        <v>41143</v>
      </c>
      <c r="H46" s="8">
        <v>69419.8</v>
      </c>
      <c r="I46" s="8">
        <v>8569.7900000000009</v>
      </c>
      <c r="J46" s="8">
        <f t="shared" si="0"/>
        <v>77989.59</v>
      </c>
      <c r="K46" s="8"/>
      <c r="L46" s="5" t="s">
        <v>147</v>
      </c>
      <c r="M46" s="5" t="s">
        <v>157</v>
      </c>
    </row>
    <row r="47" spans="1:13" ht="13.9" customHeight="1" x14ac:dyDescent="0.2">
      <c r="A47" s="2" t="s">
        <v>160</v>
      </c>
      <c r="B47" s="2">
        <v>60061</v>
      </c>
      <c r="C47" s="7" t="s">
        <v>61</v>
      </c>
      <c r="D47" s="4" t="s">
        <v>127</v>
      </c>
      <c r="E47" s="7" t="s">
        <v>60</v>
      </c>
      <c r="F47" s="7"/>
      <c r="G47" s="6">
        <f>DATE(2004,9,9)</f>
        <v>38239</v>
      </c>
      <c r="H47" s="8">
        <v>110851.66</v>
      </c>
      <c r="I47" s="8">
        <v>10208.030000000001</v>
      </c>
      <c r="J47" s="8">
        <f t="shared" si="0"/>
        <v>121059.69</v>
      </c>
      <c r="K47" s="8"/>
      <c r="L47" s="4" t="s">
        <v>145</v>
      </c>
      <c r="M47" s="5" t="s">
        <v>158</v>
      </c>
    </row>
    <row r="48" spans="1:13" ht="13.9" customHeight="1" x14ac:dyDescent="0.2">
      <c r="A48" s="2" t="s">
        <v>160</v>
      </c>
      <c r="B48" s="2">
        <v>60061</v>
      </c>
      <c r="C48" s="7" t="s">
        <v>63</v>
      </c>
      <c r="D48" s="4" t="s">
        <v>140</v>
      </c>
      <c r="E48" s="7" t="s">
        <v>62</v>
      </c>
      <c r="F48" s="7"/>
      <c r="G48" s="6">
        <f>DATE(2012,3,26)</f>
        <v>40994</v>
      </c>
      <c r="H48" s="8">
        <v>2000</v>
      </c>
      <c r="I48" s="8"/>
      <c r="J48" s="8">
        <f t="shared" si="0"/>
        <v>2000</v>
      </c>
      <c r="K48" s="8"/>
      <c r="L48" s="5" t="s">
        <v>150</v>
      </c>
      <c r="M48" s="5" t="s">
        <v>157</v>
      </c>
    </row>
    <row r="49" spans="1:13" ht="13.9" customHeight="1" x14ac:dyDescent="0.2">
      <c r="A49" s="2" t="s">
        <v>160</v>
      </c>
      <c r="B49" s="2">
        <v>60061</v>
      </c>
      <c r="C49" s="7" t="s">
        <v>65</v>
      </c>
      <c r="D49" s="4" t="s">
        <v>132</v>
      </c>
      <c r="E49" s="7" t="s">
        <v>64</v>
      </c>
      <c r="F49" s="7"/>
      <c r="G49" s="6">
        <f>DATE(2010,9,1)</f>
        <v>40422</v>
      </c>
      <c r="H49" s="8">
        <v>95814.12</v>
      </c>
      <c r="I49" s="8">
        <v>10501.86</v>
      </c>
      <c r="J49" s="8">
        <f t="shared" si="0"/>
        <v>106315.98</v>
      </c>
      <c r="K49" s="8"/>
      <c r="L49" s="5" t="s">
        <v>146</v>
      </c>
      <c r="M49" s="5" t="s">
        <v>158</v>
      </c>
    </row>
    <row r="50" spans="1:13" ht="13.9" customHeight="1" x14ac:dyDescent="0.2">
      <c r="A50" s="2" t="s">
        <v>160</v>
      </c>
      <c r="B50" s="2">
        <v>60061</v>
      </c>
      <c r="C50" s="7" t="s">
        <v>6</v>
      </c>
      <c r="D50" s="4" t="s">
        <v>130</v>
      </c>
      <c r="E50" s="7" t="s">
        <v>66</v>
      </c>
      <c r="F50" s="7"/>
      <c r="G50" s="6">
        <f>DATE(2017,4,1)</f>
        <v>42826</v>
      </c>
      <c r="H50" s="8">
        <f>50294.17+1030.05</f>
        <v>51324.22</v>
      </c>
      <c r="I50" s="8">
        <v>3967.37</v>
      </c>
      <c r="J50" s="8">
        <f t="shared" si="0"/>
        <v>55291.590000000004</v>
      </c>
      <c r="K50" s="8"/>
      <c r="L50" s="4" t="s">
        <v>162</v>
      </c>
      <c r="M50" s="5" t="s">
        <v>158</v>
      </c>
    </row>
    <row r="51" spans="1:13" ht="13.9" customHeight="1" x14ac:dyDescent="0.2">
      <c r="A51" s="2" t="s">
        <v>160</v>
      </c>
      <c r="B51" s="2">
        <v>60061</v>
      </c>
      <c r="C51" s="7" t="s">
        <v>78</v>
      </c>
      <c r="D51" s="4" t="s">
        <v>127</v>
      </c>
      <c r="E51" s="7" t="s">
        <v>170</v>
      </c>
      <c r="F51" s="7"/>
      <c r="G51" s="6">
        <f>DATE(2016,3,29)</f>
        <v>42458</v>
      </c>
      <c r="H51" s="8">
        <v>6226.76</v>
      </c>
      <c r="I51" s="8"/>
      <c r="J51" s="8">
        <f t="shared" si="0"/>
        <v>6226.76</v>
      </c>
      <c r="K51" s="8">
        <v>15.25</v>
      </c>
      <c r="L51" s="4" t="s">
        <v>162</v>
      </c>
      <c r="M51" s="5" t="s">
        <v>158</v>
      </c>
    </row>
    <row r="52" spans="1:13" ht="13.9" customHeight="1" x14ac:dyDescent="0.2">
      <c r="A52" s="2" t="s">
        <v>160</v>
      </c>
      <c r="B52" s="2">
        <v>60061</v>
      </c>
      <c r="C52" s="7" t="s">
        <v>171</v>
      </c>
      <c r="D52" s="4" t="s">
        <v>143</v>
      </c>
      <c r="E52" s="7" t="s">
        <v>172</v>
      </c>
      <c r="F52" s="7"/>
      <c r="G52" s="6">
        <f>DATE(2016,3,29)</f>
        <v>42458</v>
      </c>
      <c r="H52" s="8">
        <v>6140.88</v>
      </c>
      <c r="I52" s="8"/>
      <c r="J52" s="8">
        <f t="shared" si="0"/>
        <v>6140.88</v>
      </c>
      <c r="K52" s="8">
        <v>15.25</v>
      </c>
      <c r="L52" s="4" t="s">
        <v>162</v>
      </c>
      <c r="M52" s="5" t="s">
        <v>158</v>
      </c>
    </row>
    <row r="53" spans="1:13" ht="13.9" customHeight="1" x14ac:dyDescent="0.2">
      <c r="A53" s="2" t="s">
        <v>160</v>
      </c>
      <c r="B53" s="2">
        <v>60061</v>
      </c>
      <c r="C53" s="7" t="s">
        <v>67</v>
      </c>
      <c r="D53" s="4" t="s">
        <v>141</v>
      </c>
      <c r="E53" s="7" t="s">
        <v>173</v>
      </c>
      <c r="F53" s="7"/>
      <c r="G53" s="6">
        <f>DATE(2015,12,10)</f>
        <v>42348</v>
      </c>
      <c r="H53" s="8">
        <v>3735.51</v>
      </c>
      <c r="I53" s="8"/>
      <c r="J53" s="8">
        <f t="shared" si="0"/>
        <v>3735.51</v>
      </c>
      <c r="K53" s="8">
        <v>15.25</v>
      </c>
      <c r="L53" s="4" t="s">
        <v>162</v>
      </c>
      <c r="M53" s="5" t="s">
        <v>158</v>
      </c>
    </row>
    <row r="54" spans="1:13" ht="13.9" customHeight="1" x14ac:dyDescent="0.2">
      <c r="A54" s="2" t="s">
        <v>160</v>
      </c>
      <c r="B54" s="2">
        <v>60061</v>
      </c>
      <c r="C54" s="7" t="s">
        <v>55</v>
      </c>
      <c r="D54" s="4" t="s">
        <v>131</v>
      </c>
      <c r="E54" s="7" t="s">
        <v>68</v>
      </c>
      <c r="F54" s="7"/>
      <c r="G54" s="6">
        <f>DATE(2010,7,19)</f>
        <v>40378</v>
      </c>
      <c r="H54" s="8">
        <v>1738.75</v>
      </c>
      <c r="I54" s="8"/>
      <c r="J54" s="8">
        <f t="shared" si="0"/>
        <v>1738.75</v>
      </c>
      <c r="K54" s="8">
        <v>16.25</v>
      </c>
      <c r="L54" s="4" t="s">
        <v>162</v>
      </c>
      <c r="M54" s="5" t="s">
        <v>158</v>
      </c>
    </row>
    <row r="55" spans="1:13" ht="13.9" customHeight="1" x14ac:dyDescent="0.2">
      <c r="A55" s="2" t="s">
        <v>160</v>
      </c>
      <c r="B55" s="2">
        <v>60061</v>
      </c>
      <c r="C55" s="7" t="s">
        <v>70</v>
      </c>
      <c r="D55" s="4" t="s">
        <v>129</v>
      </c>
      <c r="E55" s="7" t="s">
        <v>69</v>
      </c>
      <c r="F55" s="7"/>
      <c r="G55" s="6">
        <f>DATE(1979,5,12)</f>
        <v>28987</v>
      </c>
      <c r="H55" s="8">
        <v>105365.34</v>
      </c>
      <c r="I55" s="8">
        <v>7609.68</v>
      </c>
      <c r="J55" s="8">
        <f t="shared" si="0"/>
        <v>112975.01999999999</v>
      </c>
      <c r="K55" s="8"/>
      <c r="L55" s="5" t="s">
        <v>146</v>
      </c>
      <c r="M55" s="5" t="s">
        <v>158</v>
      </c>
    </row>
    <row r="56" spans="1:13" ht="13.9" customHeight="1" x14ac:dyDescent="0.2">
      <c r="A56" s="2" t="s">
        <v>160</v>
      </c>
      <c r="B56" s="2">
        <v>60061</v>
      </c>
      <c r="C56" s="7" t="s">
        <v>72</v>
      </c>
      <c r="D56" s="4" t="s">
        <v>130</v>
      </c>
      <c r="E56" s="7" t="s">
        <v>71</v>
      </c>
      <c r="F56" s="7"/>
      <c r="G56" s="6">
        <f>DATE(2015,6,15)</f>
        <v>42170</v>
      </c>
      <c r="H56" s="8">
        <v>79781.600000000006</v>
      </c>
      <c r="I56" s="8">
        <v>11545.42</v>
      </c>
      <c r="J56" s="8">
        <f t="shared" si="0"/>
        <v>91327.02</v>
      </c>
      <c r="K56" s="8"/>
      <c r="L56" s="5" t="s">
        <v>146</v>
      </c>
      <c r="M56" s="5" t="s">
        <v>158</v>
      </c>
    </row>
    <row r="57" spans="1:13" ht="13.9" customHeight="1" x14ac:dyDescent="0.2">
      <c r="A57" s="2" t="s">
        <v>160</v>
      </c>
      <c r="B57" s="2">
        <v>60061</v>
      </c>
      <c r="C57" s="7" t="s">
        <v>201</v>
      </c>
      <c r="D57" s="4" t="s">
        <v>137</v>
      </c>
      <c r="E57" s="7" t="s">
        <v>202</v>
      </c>
      <c r="F57" s="7"/>
      <c r="G57" s="6">
        <f>DATE(2017,10,16)</f>
        <v>43024</v>
      </c>
      <c r="H57" s="8">
        <v>100</v>
      </c>
      <c r="I57" s="8"/>
      <c r="J57" s="8">
        <f t="shared" si="0"/>
        <v>100</v>
      </c>
      <c r="K57" s="8">
        <v>10</v>
      </c>
      <c r="L57" s="4" t="s">
        <v>163</v>
      </c>
      <c r="M57" s="5" t="s">
        <v>158</v>
      </c>
    </row>
    <row r="58" spans="1:13" ht="13.9" customHeight="1" x14ac:dyDescent="0.2">
      <c r="A58" s="2" t="s">
        <v>160</v>
      </c>
      <c r="B58" s="2">
        <v>60061</v>
      </c>
      <c r="C58" s="7" t="s">
        <v>74</v>
      </c>
      <c r="D58" s="4" t="s">
        <v>141</v>
      </c>
      <c r="E58" s="7" t="s">
        <v>73</v>
      </c>
      <c r="F58" s="7"/>
      <c r="G58" s="6">
        <f>DATE(2013,10,1)</f>
        <v>41548</v>
      </c>
      <c r="H58" s="8">
        <v>77128.27</v>
      </c>
      <c r="I58" s="8">
        <v>6992.44</v>
      </c>
      <c r="J58" s="8">
        <f t="shared" si="0"/>
        <v>84120.71</v>
      </c>
      <c r="K58" s="8"/>
      <c r="L58" s="5" t="s">
        <v>146</v>
      </c>
      <c r="M58" s="5" t="s">
        <v>158</v>
      </c>
    </row>
    <row r="59" spans="1:13" ht="13.9" customHeight="1" x14ac:dyDescent="0.2">
      <c r="A59" s="2" t="s">
        <v>160</v>
      </c>
      <c r="B59" s="2">
        <v>60061</v>
      </c>
      <c r="C59" s="7" t="s">
        <v>6</v>
      </c>
      <c r="D59" s="4" t="s">
        <v>131</v>
      </c>
      <c r="E59" s="7" t="s">
        <v>75</v>
      </c>
      <c r="F59" s="7"/>
      <c r="G59" s="6">
        <f>DATE(2002,10,21)</f>
        <v>37550</v>
      </c>
      <c r="H59" s="8">
        <v>111615.6</v>
      </c>
      <c r="I59" s="8">
        <v>6863.35</v>
      </c>
      <c r="J59" s="8">
        <f t="shared" si="0"/>
        <v>118478.95000000001</v>
      </c>
      <c r="K59" s="8"/>
      <c r="L59" s="4" t="s">
        <v>145</v>
      </c>
      <c r="M59" s="5" t="s">
        <v>158</v>
      </c>
    </row>
    <row r="60" spans="1:13" ht="13.9" customHeight="1" x14ac:dyDescent="0.2">
      <c r="A60" s="2" t="s">
        <v>160</v>
      </c>
      <c r="B60" s="2">
        <v>60061</v>
      </c>
      <c r="C60" s="7" t="s">
        <v>78</v>
      </c>
      <c r="D60" s="4" t="s">
        <v>135</v>
      </c>
      <c r="E60" s="7" t="s">
        <v>77</v>
      </c>
      <c r="F60" s="7"/>
      <c r="G60" s="6">
        <f>DATE(2014,7,1)</f>
        <v>41821</v>
      </c>
      <c r="H60" s="8">
        <v>1395.49</v>
      </c>
      <c r="I60" s="8"/>
      <c r="J60" s="8">
        <f t="shared" si="0"/>
        <v>1395.49</v>
      </c>
      <c r="K60" s="8">
        <v>15.45</v>
      </c>
      <c r="L60" s="4" t="s">
        <v>162</v>
      </c>
      <c r="M60" s="5" t="s">
        <v>158</v>
      </c>
    </row>
    <row r="61" spans="1:13" ht="13.9" customHeight="1" x14ac:dyDescent="0.2">
      <c r="A61" s="2" t="s">
        <v>160</v>
      </c>
      <c r="B61" s="2">
        <v>60061</v>
      </c>
      <c r="C61" s="7" t="s">
        <v>38</v>
      </c>
      <c r="D61" s="4" t="s">
        <v>130</v>
      </c>
      <c r="E61" s="7" t="s">
        <v>79</v>
      </c>
      <c r="F61" s="7"/>
      <c r="G61" s="6">
        <f>DATE(2010,1,1)</f>
        <v>40179</v>
      </c>
      <c r="H61" s="8">
        <v>96174.8</v>
      </c>
      <c r="I61" s="8">
        <v>22362.18</v>
      </c>
      <c r="J61" s="8">
        <f t="shared" si="0"/>
        <v>118536.98000000001</v>
      </c>
      <c r="K61" s="8"/>
      <c r="L61" s="5" t="s">
        <v>146</v>
      </c>
      <c r="M61" s="5" t="s">
        <v>158</v>
      </c>
    </row>
    <row r="62" spans="1:13" ht="13.9" customHeight="1" x14ac:dyDescent="0.2">
      <c r="A62" s="2" t="s">
        <v>160</v>
      </c>
      <c r="B62" s="2">
        <v>60061</v>
      </c>
      <c r="C62" s="7" t="s">
        <v>61</v>
      </c>
      <c r="D62" s="4" t="s">
        <v>127</v>
      </c>
      <c r="E62" s="7" t="s">
        <v>174</v>
      </c>
      <c r="F62" s="7"/>
      <c r="G62" s="6">
        <f>DATE(2016,9,12)</f>
        <v>42625</v>
      </c>
      <c r="H62" s="8">
        <v>57427.61</v>
      </c>
      <c r="I62" s="8">
        <v>6911.87</v>
      </c>
      <c r="J62" s="8">
        <f t="shared" si="0"/>
        <v>64339.48</v>
      </c>
      <c r="K62" s="8"/>
      <c r="L62" s="5" t="s">
        <v>147</v>
      </c>
      <c r="M62" s="5" t="s">
        <v>157</v>
      </c>
    </row>
    <row r="63" spans="1:13" ht="13.9" customHeight="1" x14ac:dyDescent="0.2">
      <c r="A63" s="2" t="s">
        <v>160</v>
      </c>
      <c r="B63" s="2">
        <v>60061</v>
      </c>
      <c r="C63" s="7" t="s">
        <v>203</v>
      </c>
      <c r="D63" s="4" t="s">
        <v>132</v>
      </c>
      <c r="E63" s="7" t="s">
        <v>204</v>
      </c>
      <c r="F63" s="7"/>
      <c r="G63" s="6">
        <f>DATE(2017,10,16)</f>
        <v>43024</v>
      </c>
      <c r="H63" s="8">
        <v>100</v>
      </c>
      <c r="I63" s="8"/>
      <c r="J63" s="8">
        <f t="shared" ref="J63" si="5">H63+I63</f>
        <v>100</v>
      </c>
      <c r="K63" s="8">
        <v>10</v>
      </c>
      <c r="L63" s="4" t="s">
        <v>163</v>
      </c>
      <c r="M63" s="5" t="s">
        <v>158</v>
      </c>
    </row>
    <row r="64" spans="1:13" ht="13.9" customHeight="1" x14ac:dyDescent="0.2">
      <c r="A64" s="2" t="s">
        <v>160</v>
      </c>
      <c r="B64" s="2">
        <v>60061</v>
      </c>
      <c r="C64" s="7" t="s">
        <v>6</v>
      </c>
      <c r="D64" s="4" t="s">
        <v>143</v>
      </c>
      <c r="E64" s="7" t="s">
        <v>80</v>
      </c>
      <c r="F64" s="7"/>
      <c r="G64" s="6">
        <f>DATE(2009,2,9)</f>
        <v>39853</v>
      </c>
      <c r="H64" s="8">
        <v>93960.4</v>
      </c>
      <c r="I64" s="8">
        <v>4433.8500000000004</v>
      </c>
      <c r="J64" s="8">
        <f t="shared" si="0"/>
        <v>98394.25</v>
      </c>
      <c r="K64" s="8"/>
      <c r="L64" s="5" t="s">
        <v>146</v>
      </c>
      <c r="M64" s="5" t="s">
        <v>158</v>
      </c>
    </row>
    <row r="65" spans="1:13" ht="13.9" customHeight="1" x14ac:dyDescent="0.2">
      <c r="A65" s="2" t="s">
        <v>160</v>
      </c>
      <c r="B65" s="2">
        <v>60061</v>
      </c>
      <c r="C65" s="7" t="s">
        <v>23</v>
      </c>
      <c r="D65" s="4" t="s">
        <v>130</v>
      </c>
      <c r="E65" s="7" t="s">
        <v>81</v>
      </c>
      <c r="F65" s="7"/>
      <c r="G65" s="6">
        <f>DATE(1999,9,13)</f>
        <v>36416</v>
      </c>
      <c r="H65" s="8">
        <v>103926.31</v>
      </c>
      <c r="I65" s="8">
        <v>22858.43</v>
      </c>
      <c r="J65" s="8">
        <f t="shared" si="0"/>
        <v>126784.73999999999</v>
      </c>
      <c r="K65" s="8"/>
      <c r="L65" s="5" t="s">
        <v>146</v>
      </c>
      <c r="M65" s="5" t="s">
        <v>158</v>
      </c>
    </row>
    <row r="66" spans="1:13" ht="13.9" customHeight="1" x14ac:dyDescent="0.2">
      <c r="A66" s="2" t="s">
        <v>160</v>
      </c>
      <c r="B66" s="2">
        <v>60061</v>
      </c>
      <c r="C66" s="7" t="s">
        <v>53</v>
      </c>
      <c r="D66" s="4" t="s">
        <v>129</v>
      </c>
      <c r="E66" s="7" t="s">
        <v>177</v>
      </c>
      <c r="F66" s="7"/>
      <c r="G66" s="6">
        <f>DATE(2015,6,29)</f>
        <v>42184</v>
      </c>
      <c r="H66" s="8">
        <v>60557.68</v>
      </c>
      <c r="I66" s="8">
        <v>7150.68</v>
      </c>
      <c r="J66" s="8">
        <f t="shared" si="0"/>
        <v>67708.36</v>
      </c>
      <c r="K66" s="8"/>
      <c r="L66" s="5" t="s">
        <v>147</v>
      </c>
      <c r="M66" s="5" t="s">
        <v>157</v>
      </c>
    </row>
    <row r="67" spans="1:13" ht="13.9" customHeight="1" x14ac:dyDescent="0.2">
      <c r="A67" s="2" t="s">
        <v>160</v>
      </c>
      <c r="B67" s="2">
        <v>60061</v>
      </c>
      <c r="C67" s="7" t="s">
        <v>23</v>
      </c>
      <c r="D67" s="4" t="s">
        <v>129</v>
      </c>
      <c r="E67" s="7" t="s">
        <v>82</v>
      </c>
      <c r="F67" s="7"/>
      <c r="G67" s="6">
        <f>DATE(2010,1,19)</f>
        <v>40197</v>
      </c>
      <c r="H67" s="8">
        <v>93182.399999999994</v>
      </c>
      <c r="I67" s="8">
        <v>10445.06</v>
      </c>
      <c r="J67" s="8">
        <f t="shared" si="0"/>
        <v>103627.45999999999</v>
      </c>
      <c r="K67" s="8"/>
      <c r="L67" s="5" t="s">
        <v>146</v>
      </c>
      <c r="M67" s="5" t="s">
        <v>158</v>
      </c>
    </row>
    <row r="68" spans="1:13" ht="13.9" customHeight="1" x14ac:dyDescent="0.2">
      <c r="A68" s="2" t="s">
        <v>160</v>
      </c>
      <c r="B68" s="2">
        <v>60061</v>
      </c>
      <c r="C68" s="7" t="s">
        <v>4</v>
      </c>
      <c r="D68" s="4"/>
      <c r="E68" s="7" t="s">
        <v>83</v>
      </c>
      <c r="F68" s="7"/>
      <c r="G68" s="6">
        <f>DATE(1990,6,1)</f>
        <v>33025</v>
      </c>
      <c r="H68" s="8">
        <v>2000</v>
      </c>
      <c r="I68" s="8"/>
      <c r="J68" s="8">
        <f t="shared" si="0"/>
        <v>2000</v>
      </c>
      <c r="K68" s="8"/>
      <c r="L68" s="5" t="s">
        <v>150</v>
      </c>
      <c r="M68" s="5" t="s">
        <v>157</v>
      </c>
    </row>
    <row r="69" spans="1:13" ht="13.9" customHeight="1" x14ac:dyDescent="0.2">
      <c r="A69" s="2" t="s">
        <v>160</v>
      </c>
      <c r="B69" s="2">
        <v>60061</v>
      </c>
      <c r="C69" s="7" t="s">
        <v>7</v>
      </c>
      <c r="D69" s="4" t="s">
        <v>131</v>
      </c>
      <c r="E69" s="7" t="s">
        <v>84</v>
      </c>
      <c r="F69" s="7"/>
      <c r="G69" s="6">
        <f>DATE(2002,6,1)</f>
        <v>37408</v>
      </c>
      <c r="H69" s="8">
        <v>97640.8</v>
      </c>
      <c r="I69" s="8">
        <v>8602.41</v>
      </c>
      <c r="J69" s="8">
        <f t="shared" si="0"/>
        <v>106243.21</v>
      </c>
      <c r="K69" s="8"/>
      <c r="L69" s="5" t="s">
        <v>146</v>
      </c>
      <c r="M69" s="5" t="s">
        <v>158</v>
      </c>
    </row>
    <row r="70" spans="1:13" ht="13.9" customHeight="1" x14ac:dyDescent="0.2">
      <c r="A70" s="2" t="s">
        <v>160</v>
      </c>
      <c r="B70" s="2">
        <v>60061</v>
      </c>
      <c r="C70" s="7" t="s">
        <v>86</v>
      </c>
      <c r="D70" s="4" t="s">
        <v>141</v>
      </c>
      <c r="E70" s="7" t="s">
        <v>85</v>
      </c>
      <c r="F70" s="7"/>
      <c r="G70" s="6">
        <f>DATE(2012,7,17)</f>
        <v>41107</v>
      </c>
      <c r="H70" s="8">
        <v>4648.09</v>
      </c>
      <c r="I70" s="8"/>
      <c r="J70" s="8">
        <f t="shared" si="0"/>
        <v>4648.09</v>
      </c>
      <c r="K70" s="8">
        <v>15.85</v>
      </c>
      <c r="L70" s="4" t="s">
        <v>162</v>
      </c>
      <c r="M70" s="5" t="s">
        <v>158</v>
      </c>
    </row>
    <row r="71" spans="1:13" ht="13.9" customHeight="1" x14ac:dyDescent="0.2">
      <c r="A71" s="2" t="s">
        <v>160</v>
      </c>
      <c r="B71" s="2">
        <v>60061</v>
      </c>
      <c r="C71" s="7" t="s">
        <v>51</v>
      </c>
      <c r="D71" s="4" t="s">
        <v>136</v>
      </c>
      <c r="E71" s="7" t="s">
        <v>87</v>
      </c>
      <c r="F71" s="7"/>
      <c r="G71" s="6">
        <f>DATE(2012,4,16)</f>
        <v>41015</v>
      </c>
      <c r="H71" s="8">
        <v>91753.73</v>
      </c>
      <c r="I71" s="8">
        <v>7955.72</v>
      </c>
      <c r="J71" s="8">
        <f t="shared" si="0"/>
        <v>99709.45</v>
      </c>
      <c r="K71" s="8"/>
      <c r="L71" s="5" t="s">
        <v>146</v>
      </c>
      <c r="M71" s="5" t="s">
        <v>158</v>
      </c>
    </row>
    <row r="72" spans="1:13" ht="13.9" customHeight="1" x14ac:dyDescent="0.2">
      <c r="A72" s="2" t="s">
        <v>160</v>
      </c>
      <c r="B72" s="2">
        <v>60061</v>
      </c>
      <c r="C72" s="7" t="s">
        <v>175</v>
      </c>
      <c r="D72" s="4" t="s">
        <v>132</v>
      </c>
      <c r="E72" s="7" t="s">
        <v>176</v>
      </c>
      <c r="F72" s="7"/>
      <c r="G72" s="6">
        <f>DATE(2016,3,16)</f>
        <v>42445</v>
      </c>
      <c r="H72" s="8">
        <v>15628.35</v>
      </c>
      <c r="I72" s="8"/>
      <c r="J72" s="8">
        <f t="shared" si="0"/>
        <v>15628.35</v>
      </c>
      <c r="K72" s="8">
        <v>24.21</v>
      </c>
      <c r="L72" s="5" t="s">
        <v>164</v>
      </c>
      <c r="M72" s="5" t="s">
        <v>157</v>
      </c>
    </row>
    <row r="73" spans="1:13" ht="13.9" customHeight="1" x14ac:dyDescent="0.2">
      <c r="A73" s="2" t="s">
        <v>160</v>
      </c>
      <c r="B73" s="2">
        <v>60061</v>
      </c>
      <c r="C73" s="7" t="s">
        <v>89</v>
      </c>
      <c r="D73" s="4" t="s">
        <v>127</v>
      </c>
      <c r="E73" s="7" t="s">
        <v>88</v>
      </c>
      <c r="F73" s="7"/>
      <c r="G73" s="6">
        <f>DATE(2003,10,6)</f>
        <v>37900</v>
      </c>
      <c r="H73" s="8">
        <v>6506.94</v>
      </c>
      <c r="I73" s="8"/>
      <c r="J73" s="8">
        <f t="shared" si="0"/>
        <v>6506.94</v>
      </c>
      <c r="K73" s="8">
        <v>18.399999999999999</v>
      </c>
      <c r="L73" s="4" t="s">
        <v>162</v>
      </c>
      <c r="M73" s="5" t="s">
        <v>158</v>
      </c>
    </row>
    <row r="74" spans="1:13" ht="13.9" customHeight="1" x14ac:dyDescent="0.2">
      <c r="A74" s="2" t="s">
        <v>160</v>
      </c>
      <c r="B74" s="2">
        <v>60061</v>
      </c>
      <c r="C74" s="7" t="s">
        <v>91</v>
      </c>
      <c r="D74" s="4" t="s">
        <v>130</v>
      </c>
      <c r="E74" s="7" t="s">
        <v>90</v>
      </c>
      <c r="F74" s="7"/>
      <c r="G74" s="6">
        <f>DATE(2013,10,1)</f>
        <v>41548</v>
      </c>
      <c r="H74" s="8">
        <v>11410.86</v>
      </c>
      <c r="I74" s="8"/>
      <c r="J74" s="8">
        <f t="shared" si="0"/>
        <v>11410.86</v>
      </c>
      <c r="K74" s="8">
        <v>16.149999999999999</v>
      </c>
      <c r="L74" s="4" t="s">
        <v>162</v>
      </c>
      <c r="M74" s="5" t="s">
        <v>158</v>
      </c>
    </row>
    <row r="75" spans="1:13" ht="13.9" customHeight="1" x14ac:dyDescent="0.2">
      <c r="A75" s="2" t="s">
        <v>160</v>
      </c>
      <c r="B75" s="2">
        <v>60061</v>
      </c>
      <c r="C75" s="7" t="s">
        <v>86</v>
      </c>
      <c r="D75" s="4" t="s">
        <v>131</v>
      </c>
      <c r="E75" s="7" t="s">
        <v>92</v>
      </c>
      <c r="F75" s="7"/>
      <c r="G75" s="6">
        <f>DATE(1993,7,1)</f>
        <v>34151</v>
      </c>
      <c r="H75" s="8">
        <v>123.55</v>
      </c>
      <c r="I75" s="8"/>
      <c r="J75" s="8">
        <f t="shared" si="0"/>
        <v>123.55</v>
      </c>
      <c r="K75" s="8">
        <v>17.649999999999999</v>
      </c>
      <c r="L75" s="5" t="s">
        <v>165</v>
      </c>
      <c r="M75" s="5" t="s">
        <v>158</v>
      </c>
    </row>
    <row r="76" spans="1:13" ht="13.9" customHeight="1" x14ac:dyDescent="0.2">
      <c r="A76" s="2" t="s">
        <v>160</v>
      </c>
      <c r="B76" s="2">
        <v>60061</v>
      </c>
      <c r="C76" s="7" t="s">
        <v>94</v>
      </c>
      <c r="D76" s="4" t="s">
        <v>134</v>
      </c>
      <c r="E76" s="7" t="s">
        <v>93</v>
      </c>
      <c r="F76" s="7"/>
      <c r="G76" s="6">
        <f>DATE(2010,9,1)</f>
        <v>40422</v>
      </c>
      <c r="H76" s="8">
        <v>92445.07</v>
      </c>
      <c r="I76" s="8">
        <v>16550.7</v>
      </c>
      <c r="J76" s="8">
        <f t="shared" si="0"/>
        <v>108995.77</v>
      </c>
      <c r="K76" s="8"/>
      <c r="L76" s="5" t="s">
        <v>146</v>
      </c>
      <c r="M76" s="5" t="s">
        <v>158</v>
      </c>
    </row>
    <row r="77" spans="1:13" ht="13.9" customHeight="1" x14ac:dyDescent="0.2">
      <c r="A77" s="2" t="s">
        <v>160</v>
      </c>
      <c r="B77" s="2">
        <v>60061</v>
      </c>
      <c r="C77" s="7" t="s">
        <v>96</v>
      </c>
      <c r="D77" s="4" t="s">
        <v>130</v>
      </c>
      <c r="E77" s="7" t="s">
        <v>95</v>
      </c>
      <c r="F77" s="7"/>
      <c r="G77" s="6">
        <f>DATE(2012,8,6)</f>
        <v>41127</v>
      </c>
      <c r="H77" s="8">
        <v>5184.25</v>
      </c>
      <c r="I77" s="8"/>
      <c r="J77" s="8">
        <f t="shared" ref="J77:J98" si="6">H77+I77</f>
        <v>5184.25</v>
      </c>
      <c r="K77" s="8">
        <v>15.85</v>
      </c>
      <c r="L77" s="4" t="s">
        <v>162</v>
      </c>
      <c r="M77" s="5" t="s">
        <v>158</v>
      </c>
    </row>
    <row r="78" spans="1:13" ht="13.9" customHeight="1" x14ac:dyDescent="0.2">
      <c r="A78" s="2" t="s">
        <v>160</v>
      </c>
      <c r="B78" s="2">
        <v>60061</v>
      </c>
      <c r="C78" s="7" t="s">
        <v>4</v>
      </c>
      <c r="D78" s="4" t="s">
        <v>127</v>
      </c>
      <c r="E78" s="7" t="s">
        <v>97</v>
      </c>
      <c r="F78" s="7"/>
      <c r="G78" s="6">
        <f>DATE(2005,2,7)</f>
        <v>38390</v>
      </c>
      <c r="H78" s="8">
        <v>109773.66</v>
      </c>
      <c r="I78" s="8">
        <v>12266.93</v>
      </c>
      <c r="J78" s="8">
        <f t="shared" si="6"/>
        <v>122040.59</v>
      </c>
      <c r="K78" s="8"/>
      <c r="L78" s="5" t="s">
        <v>146</v>
      </c>
      <c r="M78" s="5" t="s">
        <v>158</v>
      </c>
    </row>
    <row r="79" spans="1:13" ht="13.9" customHeight="1" x14ac:dyDescent="0.2">
      <c r="A79" s="2" t="s">
        <v>160</v>
      </c>
      <c r="B79" s="2">
        <v>60061</v>
      </c>
      <c r="C79" s="7" t="s">
        <v>76</v>
      </c>
      <c r="D79" s="4" t="s">
        <v>141</v>
      </c>
      <c r="E79" s="7" t="s">
        <v>98</v>
      </c>
      <c r="F79" s="7"/>
      <c r="G79" s="6">
        <f>DATE(1998,10,21)</f>
        <v>36089</v>
      </c>
      <c r="H79" s="8">
        <f>68359.78+35541.12</f>
        <v>103900.9</v>
      </c>
      <c r="I79" s="8">
        <v>3402.86</v>
      </c>
      <c r="J79" s="8">
        <f t="shared" si="6"/>
        <v>107303.76</v>
      </c>
      <c r="K79" s="8"/>
      <c r="L79" s="5" t="s">
        <v>206</v>
      </c>
      <c r="M79" s="5" t="s">
        <v>158</v>
      </c>
    </row>
    <row r="80" spans="1:13" ht="13.9" customHeight="1" x14ac:dyDescent="0.2">
      <c r="A80" s="2" t="s">
        <v>160</v>
      </c>
      <c r="B80" s="2">
        <v>60061</v>
      </c>
      <c r="C80" s="7" t="s">
        <v>100</v>
      </c>
      <c r="D80" s="4" t="s">
        <v>132</v>
      </c>
      <c r="E80" s="7" t="s">
        <v>99</v>
      </c>
      <c r="F80" s="7"/>
      <c r="G80" s="6">
        <f>DATE(2011,10,19)</f>
        <v>40835</v>
      </c>
      <c r="H80" s="8">
        <v>70925.42</v>
      </c>
      <c r="I80" s="8">
        <v>12160.93</v>
      </c>
      <c r="J80" s="8">
        <f t="shared" si="6"/>
        <v>83086.350000000006</v>
      </c>
      <c r="K80" s="8"/>
      <c r="L80" s="5" t="s">
        <v>147</v>
      </c>
      <c r="M80" s="5" t="s">
        <v>157</v>
      </c>
    </row>
    <row r="81" spans="1:13" ht="13.9" customHeight="1" x14ac:dyDescent="0.2">
      <c r="A81" s="2" t="s">
        <v>160</v>
      </c>
      <c r="B81" s="2">
        <v>60061</v>
      </c>
      <c r="C81" s="7" t="s">
        <v>102</v>
      </c>
      <c r="D81" s="4" t="s">
        <v>139</v>
      </c>
      <c r="E81" s="7" t="s">
        <v>101</v>
      </c>
      <c r="F81" s="7"/>
      <c r="G81" s="6">
        <f>DATE(2000,9,1)</f>
        <v>36770</v>
      </c>
      <c r="H81" s="8">
        <v>147831.17000000001</v>
      </c>
      <c r="I81" s="8"/>
      <c r="J81" s="8">
        <f t="shared" si="6"/>
        <v>147831.17000000001</v>
      </c>
      <c r="K81" s="8"/>
      <c r="L81" s="5" t="s">
        <v>153</v>
      </c>
      <c r="M81" s="5" t="s">
        <v>158</v>
      </c>
    </row>
    <row r="82" spans="1:13" ht="13.9" customHeight="1" x14ac:dyDescent="0.2">
      <c r="A82" s="2" t="s">
        <v>160</v>
      </c>
      <c r="B82" s="2">
        <v>60061</v>
      </c>
      <c r="C82" s="7" t="s">
        <v>103</v>
      </c>
      <c r="D82" s="4" t="s">
        <v>139</v>
      </c>
      <c r="E82" s="7" t="s">
        <v>101</v>
      </c>
      <c r="F82" s="7"/>
      <c r="G82" s="6">
        <f>DATE(2015,6,15)</f>
        <v>42170</v>
      </c>
      <c r="H82" s="8">
        <v>12266.72</v>
      </c>
      <c r="I82" s="8"/>
      <c r="J82" s="8">
        <f t="shared" si="6"/>
        <v>12266.72</v>
      </c>
      <c r="K82" s="8">
        <v>13.25</v>
      </c>
      <c r="L82" s="5" t="s">
        <v>165</v>
      </c>
      <c r="M82" s="5" t="s">
        <v>158</v>
      </c>
    </row>
    <row r="83" spans="1:13" ht="13.9" customHeight="1" x14ac:dyDescent="0.2">
      <c r="A83" s="2" t="s">
        <v>160</v>
      </c>
      <c r="B83" s="2">
        <v>60061</v>
      </c>
      <c r="C83" s="7" t="s">
        <v>105</v>
      </c>
      <c r="D83" s="4" t="s">
        <v>128</v>
      </c>
      <c r="E83" s="7" t="s">
        <v>104</v>
      </c>
      <c r="F83" s="7"/>
      <c r="G83" s="6">
        <f>DATE(2004,1,2)</f>
        <v>37988</v>
      </c>
      <c r="H83" s="8">
        <v>94602.4</v>
      </c>
      <c r="I83" s="8">
        <v>12570.81</v>
      </c>
      <c r="J83" s="8">
        <f t="shared" si="6"/>
        <v>107173.20999999999</v>
      </c>
      <c r="K83" s="8"/>
      <c r="L83" s="5" t="s">
        <v>146</v>
      </c>
      <c r="M83" s="5" t="s">
        <v>158</v>
      </c>
    </row>
    <row r="84" spans="1:13" ht="13.9" customHeight="1" x14ac:dyDescent="0.2">
      <c r="A84" s="2" t="s">
        <v>160</v>
      </c>
      <c r="B84" s="2">
        <v>60061</v>
      </c>
      <c r="C84" s="7" t="s">
        <v>38</v>
      </c>
      <c r="D84" s="4" t="s">
        <v>141</v>
      </c>
      <c r="E84" s="7" t="s">
        <v>106</v>
      </c>
      <c r="F84" s="7"/>
      <c r="G84" s="6">
        <f>DATE(2015,6,15)</f>
        <v>42170</v>
      </c>
      <c r="H84" s="8">
        <v>1381.95</v>
      </c>
      <c r="I84" s="8"/>
      <c r="J84" s="8">
        <f t="shared" si="6"/>
        <v>1381.95</v>
      </c>
      <c r="K84" s="8">
        <v>15.25</v>
      </c>
      <c r="L84" s="4" t="s">
        <v>162</v>
      </c>
      <c r="M84" s="5" t="s">
        <v>158</v>
      </c>
    </row>
    <row r="85" spans="1:13" ht="13.9" customHeight="1" x14ac:dyDescent="0.2">
      <c r="A85" s="2" t="s">
        <v>160</v>
      </c>
      <c r="B85" s="2">
        <v>60061</v>
      </c>
      <c r="C85" s="7" t="s">
        <v>76</v>
      </c>
      <c r="D85" s="4" t="s">
        <v>138</v>
      </c>
      <c r="E85" s="7" t="s">
        <v>107</v>
      </c>
      <c r="F85" s="7"/>
      <c r="G85" s="6">
        <f>DATE(1989,9,1)</f>
        <v>32752</v>
      </c>
      <c r="H85" s="8">
        <v>6013.26</v>
      </c>
      <c r="I85" s="8"/>
      <c r="J85" s="8">
        <f t="shared" si="6"/>
        <v>6013.26</v>
      </c>
      <c r="K85" s="8">
        <v>18.45</v>
      </c>
      <c r="L85" s="5" t="s">
        <v>163</v>
      </c>
      <c r="M85" s="5" t="s">
        <v>158</v>
      </c>
    </row>
    <row r="86" spans="1:13" ht="13.9" customHeight="1" x14ac:dyDescent="0.2">
      <c r="A86" s="2" t="s">
        <v>160</v>
      </c>
      <c r="B86" s="2">
        <v>60061</v>
      </c>
      <c r="C86" s="7" t="s">
        <v>47</v>
      </c>
      <c r="D86" s="4"/>
      <c r="E86" s="7" t="s">
        <v>108</v>
      </c>
      <c r="F86" s="7"/>
      <c r="G86" s="6">
        <f>DATE(1982,4,1)</f>
        <v>30042</v>
      </c>
      <c r="H86" s="8">
        <v>186339.84</v>
      </c>
      <c r="I86" s="8">
        <v>26000</v>
      </c>
      <c r="J86" s="8">
        <f t="shared" si="6"/>
        <v>212339.84</v>
      </c>
      <c r="K86" s="8"/>
      <c r="L86" s="5" t="s">
        <v>152</v>
      </c>
      <c r="M86" s="5" t="s">
        <v>158</v>
      </c>
    </row>
    <row r="87" spans="1:13" ht="13.9" customHeight="1" x14ac:dyDescent="0.2">
      <c r="A87" s="2" t="s">
        <v>160</v>
      </c>
      <c r="B87" s="2">
        <v>60061</v>
      </c>
      <c r="C87" s="7" t="s">
        <v>110</v>
      </c>
      <c r="D87" s="4" t="s">
        <v>136</v>
      </c>
      <c r="E87" s="7" t="s">
        <v>109</v>
      </c>
      <c r="F87" s="7"/>
      <c r="G87" s="6">
        <f>DATE(1997,6,1)</f>
        <v>35582</v>
      </c>
      <c r="H87" s="8">
        <v>53376.480000000003</v>
      </c>
      <c r="I87" s="8">
        <v>1998.06</v>
      </c>
      <c r="J87" s="8">
        <f t="shared" si="6"/>
        <v>55374.54</v>
      </c>
      <c r="K87" s="8"/>
      <c r="L87" s="5" t="s">
        <v>146</v>
      </c>
      <c r="M87" s="5" t="s">
        <v>158</v>
      </c>
    </row>
    <row r="88" spans="1:13" ht="13.9" customHeight="1" x14ac:dyDescent="0.2">
      <c r="A88" s="2" t="s">
        <v>160</v>
      </c>
      <c r="B88" s="2">
        <v>60061</v>
      </c>
      <c r="C88" s="7" t="s">
        <v>47</v>
      </c>
      <c r="D88" s="4" t="s">
        <v>128</v>
      </c>
      <c r="E88" s="7" t="s">
        <v>111</v>
      </c>
      <c r="F88" s="7"/>
      <c r="G88" s="6">
        <f>DATE(2003,10,6)</f>
        <v>37900</v>
      </c>
      <c r="H88" s="8">
        <v>13442.07</v>
      </c>
      <c r="I88" s="8"/>
      <c r="J88" s="8">
        <f t="shared" si="6"/>
        <v>13442.07</v>
      </c>
      <c r="K88" s="8">
        <v>15.65</v>
      </c>
      <c r="L88" s="5" t="s">
        <v>163</v>
      </c>
      <c r="M88" s="5" t="s">
        <v>158</v>
      </c>
    </row>
    <row r="89" spans="1:13" ht="13.9" customHeight="1" x14ac:dyDescent="0.2">
      <c r="A89" s="2" t="s">
        <v>160</v>
      </c>
      <c r="B89" s="2">
        <v>60061</v>
      </c>
      <c r="C89" s="7" t="s">
        <v>188</v>
      </c>
      <c r="D89" s="4" t="s">
        <v>132</v>
      </c>
      <c r="E89" s="7" t="s">
        <v>205</v>
      </c>
      <c r="F89" s="7"/>
      <c r="G89" s="6">
        <f>DATE(2017,1,1)</f>
        <v>42736</v>
      </c>
      <c r="H89" s="8">
        <v>8909</v>
      </c>
      <c r="I89" s="8"/>
      <c r="J89" s="8">
        <f t="shared" si="6"/>
        <v>8909</v>
      </c>
      <c r="K89" s="8">
        <v>10</v>
      </c>
      <c r="L89" s="5" t="s">
        <v>163</v>
      </c>
      <c r="M89" s="5" t="s">
        <v>158</v>
      </c>
    </row>
    <row r="90" spans="1:13" ht="13.9" customHeight="1" x14ac:dyDescent="0.2">
      <c r="A90" s="2" t="s">
        <v>160</v>
      </c>
      <c r="B90" s="2">
        <v>60061</v>
      </c>
      <c r="C90" s="7" t="s">
        <v>102</v>
      </c>
      <c r="D90" s="4" t="s">
        <v>142</v>
      </c>
      <c r="E90" s="7" t="s">
        <v>112</v>
      </c>
      <c r="F90" s="7"/>
      <c r="G90" s="6">
        <f>DATE(2013,3,8)</f>
        <v>41341</v>
      </c>
      <c r="H90" s="8">
        <v>2000</v>
      </c>
      <c r="I90" s="8"/>
      <c r="J90" s="8">
        <f t="shared" si="6"/>
        <v>2000</v>
      </c>
      <c r="K90" s="8"/>
      <c r="L90" s="5" t="s">
        <v>150</v>
      </c>
      <c r="M90" s="5" t="s">
        <v>157</v>
      </c>
    </row>
    <row r="91" spans="1:13" ht="13.9" customHeight="1" x14ac:dyDescent="0.2">
      <c r="A91" s="2" t="s">
        <v>160</v>
      </c>
      <c r="B91" s="2">
        <v>60061</v>
      </c>
      <c r="C91" s="7" t="s">
        <v>40</v>
      </c>
      <c r="D91" s="4" t="s">
        <v>134</v>
      </c>
      <c r="E91" s="7" t="s">
        <v>113</v>
      </c>
      <c r="F91" s="7"/>
      <c r="G91" s="6">
        <f>DATE(2012,8,6)</f>
        <v>41127</v>
      </c>
      <c r="H91" s="8">
        <v>15971.99</v>
      </c>
      <c r="I91" s="8"/>
      <c r="J91" s="8">
        <f t="shared" si="6"/>
        <v>15971.99</v>
      </c>
      <c r="K91" s="8">
        <v>15.85</v>
      </c>
      <c r="L91" s="4" t="s">
        <v>162</v>
      </c>
      <c r="M91" s="5" t="s">
        <v>158</v>
      </c>
    </row>
    <row r="92" spans="1:13" ht="13.9" customHeight="1" x14ac:dyDescent="0.2">
      <c r="A92" s="2" t="s">
        <v>160</v>
      </c>
      <c r="B92" s="2">
        <v>60061</v>
      </c>
      <c r="C92" s="7" t="s">
        <v>115</v>
      </c>
      <c r="D92" s="4" t="s">
        <v>129</v>
      </c>
      <c r="E92" s="7" t="s">
        <v>114</v>
      </c>
      <c r="F92" s="7"/>
      <c r="G92" s="6">
        <f>DATE(1992,9,1)</f>
        <v>33848</v>
      </c>
      <c r="H92" s="8">
        <v>126662.15</v>
      </c>
      <c r="I92" s="8">
        <v>16792.12</v>
      </c>
      <c r="J92" s="8">
        <f t="shared" si="6"/>
        <v>143454.26999999999</v>
      </c>
      <c r="K92" s="8"/>
      <c r="L92" s="5" t="s">
        <v>207</v>
      </c>
      <c r="M92" s="5" t="s">
        <v>158</v>
      </c>
    </row>
    <row r="93" spans="1:13" ht="13.9" customHeight="1" x14ac:dyDescent="0.2">
      <c r="A93" s="2" t="s">
        <v>160</v>
      </c>
      <c r="B93" s="2">
        <v>60061</v>
      </c>
      <c r="C93" s="7" t="s">
        <v>117</v>
      </c>
      <c r="D93" s="4" t="s">
        <v>129</v>
      </c>
      <c r="E93" s="7" t="s">
        <v>116</v>
      </c>
      <c r="F93" s="7"/>
      <c r="G93" s="6">
        <f>DATE(2009,7,1)</f>
        <v>39995</v>
      </c>
      <c r="H93" s="8">
        <v>71309.38</v>
      </c>
      <c r="I93" s="8">
        <v>8334.3700000000008</v>
      </c>
      <c r="J93" s="8">
        <f t="shared" si="6"/>
        <v>79643.75</v>
      </c>
      <c r="K93" s="8"/>
      <c r="L93" s="5" t="s">
        <v>147</v>
      </c>
      <c r="M93" s="5" t="s">
        <v>157</v>
      </c>
    </row>
    <row r="94" spans="1:13" ht="13.9" customHeight="1" x14ac:dyDescent="0.2">
      <c r="A94" s="2" t="s">
        <v>160</v>
      </c>
      <c r="B94" s="2">
        <v>60061</v>
      </c>
      <c r="C94" s="7" t="s">
        <v>55</v>
      </c>
      <c r="D94" s="4" t="s">
        <v>135</v>
      </c>
      <c r="E94" s="7" t="s">
        <v>118</v>
      </c>
      <c r="F94" s="7"/>
      <c r="G94" s="6">
        <f>DATE(2000,9,1)</f>
        <v>36770</v>
      </c>
      <c r="H94" s="8">
        <v>128907.34</v>
      </c>
      <c r="I94" s="8">
        <v>12908.52</v>
      </c>
      <c r="J94" s="8">
        <f t="shared" si="6"/>
        <v>141815.85999999999</v>
      </c>
      <c r="K94" s="8"/>
      <c r="L94" s="5" t="s">
        <v>149</v>
      </c>
      <c r="M94" s="5" t="s">
        <v>158</v>
      </c>
    </row>
    <row r="95" spans="1:13" ht="13.9" customHeight="1" x14ac:dyDescent="0.2">
      <c r="A95" s="2" t="s">
        <v>160</v>
      </c>
      <c r="B95" s="2">
        <v>60061</v>
      </c>
      <c r="C95" s="7" t="s">
        <v>120</v>
      </c>
      <c r="D95" s="4" t="s">
        <v>130</v>
      </c>
      <c r="E95" s="7" t="s">
        <v>119</v>
      </c>
      <c r="F95" s="7"/>
      <c r="G95" s="6">
        <f>DATE(2006,11,27)</f>
        <v>39048</v>
      </c>
      <c r="H95" s="8">
        <v>95207.2</v>
      </c>
      <c r="I95" s="8">
        <v>4970.03</v>
      </c>
      <c r="J95" s="8">
        <f t="shared" si="6"/>
        <v>100177.23</v>
      </c>
      <c r="K95" s="8"/>
      <c r="L95" s="5" t="s">
        <v>146</v>
      </c>
      <c r="M95" s="5" t="s">
        <v>158</v>
      </c>
    </row>
    <row r="96" spans="1:13" ht="13.9" customHeight="1" x14ac:dyDescent="0.2">
      <c r="A96" s="2" t="s">
        <v>160</v>
      </c>
      <c r="B96" s="2">
        <v>60061</v>
      </c>
      <c r="C96" s="7" t="s">
        <v>38</v>
      </c>
      <c r="D96" s="4" t="s">
        <v>138</v>
      </c>
      <c r="E96" s="7" t="s">
        <v>178</v>
      </c>
      <c r="F96" s="7"/>
      <c r="G96" s="6">
        <f>DATE(2016,3,24)</f>
        <v>42453</v>
      </c>
      <c r="H96" s="8">
        <v>19310.919999999998</v>
      </c>
      <c r="I96" s="8"/>
      <c r="J96" s="8">
        <f t="shared" si="6"/>
        <v>19310.919999999998</v>
      </c>
      <c r="K96" s="8">
        <v>13.25</v>
      </c>
      <c r="L96" s="4" t="s">
        <v>162</v>
      </c>
      <c r="M96" s="5" t="s">
        <v>158</v>
      </c>
    </row>
    <row r="97" spans="1:13" ht="13.9" customHeight="1" x14ac:dyDescent="0.2">
      <c r="A97" s="2" t="s">
        <v>160</v>
      </c>
      <c r="B97" s="2">
        <v>60061</v>
      </c>
      <c r="C97" s="7" t="s">
        <v>14</v>
      </c>
      <c r="D97" s="4" t="s">
        <v>140</v>
      </c>
      <c r="E97" s="7" t="s">
        <v>121</v>
      </c>
      <c r="F97" s="7"/>
      <c r="G97" s="6">
        <f>DATE(2010,7,20)</f>
        <v>40379</v>
      </c>
      <c r="H97" s="8">
        <v>315</v>
      </c>
      <c r="I97" s="8"/>
      <c r="J97" s="8">
        <f t="shared" si="6"/>
        <v>315</v>
      </c>
      <c r="K97" s="8">
        <v>17</v>
      </c>
      <c r="L97" s="4" t="s">
        <v>162</v>
      </c>
      <c r="M97" s="5" t="s">
        <v>158</v>
      </c>
    </row>
    <row r="98" spans="1:13" ht="13.9" customHeight="1" x14ac:dyDescent="0.2">
      <c r="A98" s="2" t="s">
        <v>160</v>
      </c>
      <c r="B98" s="2">
        <v>60061</v>
      </c>
      <c r="C98" s="7" t="s">
        <v>54</v>
      </c>
      <c r="D98" s="4" t="s">
        <v>130</v>
      </c>
      <c r="E98" s="7" t="s">
        <v>122</v>
      </c>
      <c r="F98" s="7"/>
      <c r="G98" s="6">
        <f>DATE(1993,7,1)</f>
        <v>34151</v>
      </c>
      <c r="H98" s="14">
        <v>1104.55</v>
      </c>
      <c r="I98" s="14"/>
      <c r="J98" s="14">
        <f t="shared" si="6"/>
        <v>1104.55</v>
      </c>
      <c r="K98" s="8">
        <v>20.399999999999999</v>
      </c>
      <c r="L98" s="4" t="s">
        <v>162</v>
      </c>
      <c r="M98" s="5" t="s">
        <v>158</v>
      </c>
    </row>
    <row r="100" spans="1:13" ht="12.75" thickBot="1" x14ac:dyDescent="0.25">
      <c r="H100" s="15">
        <f t="shared" ref="H100:I100" si="7">SUM(H4:H98)</f>
        <v>4684018.0799999991</v>
      </c>
      <c r="I100" s="15">
        <f t="shared" si="7"/>
        <v>410918.62</v>
      </c>
      <c r="J100" s="15">
        <f>SUM(J4:J98)</f>
        <v>5094936.7</v>
      </c>
      <c r="K100" s="11"/>
    </row>
    <row r="101" spans="1:13" ht="12.75" thickTop="1" x14ac:dyDescent="0.2"/>
  </sheetData>
  <pageMargins left="0.45" right="0" top="0.5" bottom="0.5" header="0.3" footer="0.3"/>
  <pageSetup orientation="landscape" r:id="rId1"/>
  <headerFooter>
    <oddHeader>&amp;COpen the books.com 2015 FOIA Request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BGA FOIA as of 4-17-18</vt:lpstr>
      <vt:lpstr>'BGA FOIA as of 4-17-18'!Print_Titles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Kasper</dc:creator>
  <cp:lastModifiedBy>Chuck Smith</cp:lastModifiedBy>
  <cp:lastPrinted>2017-04-21T21:31:22Z</cp:lastPrinted>
  <dcterms:created xsi:type="dcterms:W3CDTF">2016-03-07T23:40:33Z</dcterms:created>
  <dcterms:modified xsi:type="dcterms:W3CDTF">2018-04-19T20:04:18Z</dcterms:modified>
</cp:coreProperties>
</file>