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LOG\FOIA Requests\"/>
    </mc:Choice>
  </mc:AlternateContent>
  <bookViews>
    <workbookView xWindow="0" yWindow="0" windowWidth="28800" windowHeight="12300"/>
  </bookViews>
  <sheets>
    <sheet name="FOIA-413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F18" i="1"/>
  <c r="F42" i="1" l="1"/>
  <c r="F28" i="1"/>
  <c r="F56" i="1"/>
  <c r="F55" i="1"/>
  <c r="F27" i="1"/>
  <c r="F26" i="1"/>
  <c r="F67" i="1"/>
  <c r="F54" i="1"/>
  <c r="F53" i="1"/>
  <c r="F52" i="1"/>
  <c r="F24" i="1"/>
  <c r="F40" i="1"/>
  <c r="F41" i="1"/>
  <c r="F62" i="1"/>
  <c r="F51" i="1"/>
  <c r="F50" i="1"/>
  <c r="F39" i="1"/>
  <c r="F43" i="1" l="1"/>
  <c r="F31" i="1"/>
  <c r="F71" i="1"/>
  <c r="F57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76" i="1"/>
  <c r="F78" i="1" s="1"/>
  <c r="F100" i="1" l="1"/>
  <c r="F106" i="1"/>
  <c r="F105" i="1"/>
  <c r="F107" i="1" l="1"/>
</calcChain>
</file>

<file path=xl/sharedStrings.xml><?xml version="1.0" encoding="utf-8"?>
<sst xmlns="http://schemas.openxmlformats.org/spreadsheetml/2006/main" count="235" uniqueCount="107">
  <si>
    <t xml:space="preserve">McHenry Township </t>
  </si>
  <si>
    <t>Elected Officials</t>
  </si>
  <si>
    <t>JOB TITLE</t>
  </si>
  <si>
    <t>SALARY</t>
  </si>
  <si>
    <t>Supervisor</t>
  </si>
  <si>
    <t>N/A</t>
  </si>
  <si>
    <t>Highway Commissioner</t>
  </si>
  <si>
    <t>Clerk</t>
  </si>
  <si>
    <t>Trustee</t>
  </si>
  <si>
    <t>Total</t>
  </si>
  <si>
    <t>Admin. - Support Staff</t>
  </si>
  <si>
    <t>Florence Giba</t>
  </si>
  <si>
    <t>Admin. Asst./Payroll</t>
  </si>
  <si>
    <t>Caseworker/Bookkeeper</t>
  </si>
  <si>
    <t>Operations Manager</t>
  </si>
  <si>
    <t>Newletter/Website / PT</t>
  </si>
  <si>
    <t>Sen. Service Asst./ PT</t>
  </si>
  <si>
    <t>Parks Department</t>
  </si>
  <si>
    <t>Park Staff</t>
  </si>
  <si>
    <t>Assessor</t>
  </si>
  <si>
    <t>Field Worker</t>
  </si>
  <si>
    <t>Diann Helnore</t>
  </si>
  <si>
    <t>Sr. Deputy Assessor</t>
  </si>
  <si>
    <t>Deputy Assessor</t>
  </si>
  <si>
    <t xml:space="preserve">Assr. Admin. </t>
  </si>
  <si>
    <t xml:space="preserve"> Seasonal Employee/PT</t>
  </si>
  <si>
    <t>Driver</t>
  </si>
  <si>
    <t>GA</t>
  </si>
  <si>
    <t>Salary</t>
  </si>
  <si>
    <t>Caseworker</t>
  </si>
  <si>
    <t>McHenry Township Road District</t>
  </si>
  <si>
    <t>PHR</t>
  </si>
  <si>
    <t>Road Crew</t>
  </si>
  <si>
    <t>Foreman</t>
  </si>
  <si>
    <t>RBF</t>
  </si>
  <si>
    <t>Admn. Asst.</t>
  </si>
  <si>
    <t>Admn. Asst. - PT</t>
  </si>
  <si>
    <t>Seniority Date</t>
  </si>
  <si>
    <t>Mechanic</t>
  </si>
  <si>
    <t>Receptionist/Dispatcher</t>
  </si>
  <si>
    <t>Park Staff/Seasonal</t>
  </si>
  <si>
    <t>Caseworker/Senior Express</t>
  </si>
  <si>
    <t>Craig  M. Adams</t>
  </si>
  <si>
    <t>Senior Express/Bus</t>
  </si>
  <si>
    <t>Holiday Pay</t>
  </si>
  <si>
    <t>Overtime</t>
  </si>
  <si>
    <t>BASE</t>
  </si>
  <si>
    <t>Debbie Gorr</t>
  </si>
  <si>
    <t>Kasper Vann</t>
  </si>
  <si>
    <t>Susanne Wolf De Flores</t>
  </si>
  <si>
    <t>Dana L. Heinz</t>
  </si>
  <si>
    <t>Lynell R. Limbaugh</t>
  </si>
  <si>
    <t>1/1/2017-12/31/2017</t>
  </si>
  <si>
    <t>Joe P. Chavera</t>
  </si>
  <si>
    <t>Glenn P. Dixon</t>
  </si>
  <si>
    <t>Josef J. Franc</t>
  </si>
  <si>
    <t>Phillip F. Grana</t>
  </si>
  <si>
    <t>Barrett J.  Irwin</t>
  </si>
  <si>
    <t>David A. Kattner</t>
  </si>
  <si>
    <t>Benton M. Lesperance</t>
  </si>
  <si>
    <t>Brandon S. McCoy</t>
  </si>
  <si>
    <t>Dennis S. McFarlin</t>
  </si>
  <si>
    <t>Nels P. Pedersen</t>
  </si>
  <si>
    <t>Jim D. Puoci</t>
  </si>
  <si>
    <t>Jack A. Smith</t>
  </si>
  <si>
    <t>Eric M. Speciale</t>
  </si>
  <si>
    <t>Joe R. Stalker</t>
  </si>
  <si>
    <t>Adam C. Vick</t>
  </si>
  <si>
    <t>James J. Walters</t>
  </si>
  <si>
    <t>Shane G. Raiman</t>
  </si>
  <si>
    <t>Debbie L. Macrito</t>
  </si>
  <si>
    <t>Robert G. Anderson</t>
  </si>
  <si>
    <t>Dan R. Aylward</t>
  </si>
  <si>
    <t>Gary S. Barla</t>
  </si>
  <si>
    <t>Ken E. Bielski</t>
  </si>
  <si>
    <t>James E. Condon</t>
  </si>
  <si>
    <t>William P. Cunningham</t>
  </si>
  <si>
    <t>Chris M. Du-Lock</t>
  </si>
  <si>
    <t>Eric L. Floden</t>
  </si>
  <si>
    <t>Sue L. Freund</t>
  </si>
  <si>
    <t>Jim P. Gerlick</t>
  </si>
  <si>
    <t>Lori A. Harrington</t>
  </si>
  <si>
    <t>Robert M. Hiller</t>
  </si>
  <si>
    <t>Sally H. Hulka</t>
  </si>
  <si>
    <t>Eileen L. Jensen-Maggioncalda</t>
  </si>
  <si>
    <t>Rich M. Kaszniak</t>
  </si>
  <si>
    <t>Rober A. Kulik</t>
  </si>
  <si>
    <t>Mary C. Kulikowski</t>
  </si>
  <si>
    <t>Sandy C. Leone</t>
  </si>
  <si>
    <t>Deborah L. Macrito</t>
  </si>
  <si>
    <t>Mary V. Mahady</t>
  </si>
  <si>
    <t>Amy J. Mercurio</t>
  </si>
  <si>
    <t>Matt J. Morrison</t>
  </si>
  <si>
    <t>Marsha A. Nelson</t>
  </si>
  <si>
    <t>John T. O'Brien</t>
  </si>
  <si>
    <t>Tom V. Quamme</t>
  </si>
  <si>
    <t>Mike R. Rakestraw</t>
  </si>
  <si>
    <t>Annette R. Rosentreter</t>
  </si>
  <si>
    <t>Neal A.Schepler</t>
  </si>
  <si>
    <t>Ilene G. Sulentic</t>
  </si>
  <si>
    <t>Terry L. Wagner</t>
  </si>
  <si>
    <t>Craig A. Wallace</t>
  </si>
  <si>
    <t>John W. Warneke</t>
  </si>
  <si>
    <t>Stan J. Wojewski</t>
  </si>
  <si>
    <t xml:space="preserve">   </t>
  </si>
  <si>
    <t>Bob A. Pepping</t>
  </si>
  <si>
    <t>7/6//2012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</si>
</sst>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u/>
      <sz val="12"/>
      <color theme="1"/>
      <name val="Arial"/>
      <family val="2"/>
    </font>
    <font>
      <u/>
      <sz val="11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u val="singleAccounting"/>
      <sz val="12"/>
      <name val="Arial"/>
      <family val="2"/>
    </font>
    <font>
      <b/>
      <sz val="16"/>
      <color theme="1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1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2" applyFont="1" applyAlignment="1">
      <alignment horizontal="center" vertical="center"/>
    </xf>
    <xf numFmtId="0" fontId="3" fillId="0" borderId="0" xfId="2"/>
    <xf numFmtId="44" fontId="3" fillId="0" borderId="0" xfId="1" applyFont="1" applyAlignment="1">
      <alignment horizontal="center"/>
    </xf>
    <xf numFmtId="14" fontId="5" fillId="0" borderId="0" xfId="2" applyNumberFormat="1" applyFont="1" applyAlignment="1">
      <alignment horizontal="center"/>
    </xf>
    <xf numFmtId="0" fontId="3" fillId="0" borderId="0" xfId="2" applyAlignment="1">
      <alignment horizontal="center"/>
    </xf>
    <xf numFmtId="164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2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2" applyFont="1" applyBorder="1" applyAlignment="1">
      <alignment horizontal="center"/>
    </xf>
    <xf numFmtId="0" fontId="10" fillId="0" borderId="0" xfId="2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9" fillId="0" borderId="0" xfId="2" applyFont="1" applyAlignment="1">
      <alignment horizontal="center"/>
    </xf>
    <xf numFmtId="44" fontId="10" fillId="0" borderId="0" xfId="1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9" fillId="0" borderId="2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6" fillId="0" borderId="0" xfId="0" applyNumberFormat="1" applyFont="1" applyAlignment="1">
      <alignment horizontal="center"/>
    </xf>
    <xf numFmtId="44" fontId="12" fillId="0" borderId="0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2" fillId="0" borderId="0" xfId="0" applyNumberFormat="1" applyFont="1" applyBorder="1"/>
    <xf numFmtId="0" fontId="13" fillId="0" borderId="0" xfId="0" applyFont="1" applyAlignment="1">
      <alignment horizontal="left" vertical="center"/>
    </xf>
    <xf numFmtId="44" fontId="6" fillId="0" borderId="0" xfId="1" applyFont="1" applyAlignment="1">
      <alignment horizontal="center"/>
    </xf>
    <xf numFmtId="15" fontId="14" fillId="0" borderId="0" xfId="3" applyNumberFormat="1" applyFont="1" applyAlignment="1">
      <alignment horizontal="center"/>
    </xf>
    <xf numFmtId="44" fontId="12" fillId="0" borderId="0" xfId="1" applyFont="1" applyAlignment="1">
      <alignment horizontal="center"/>
    </xf>
    <xf numFmtId="0" fontId="9" fillId="0" borderId="0" xfId="3" applyFont="1" applyAlignment="1">
      <alignment horizontal="center"/>
    </xf>
    <xf numFmtId="43" fontId="9" fillId="0" borderId="4" xfId="3" applyNumberFormat="1" applyFont="1" applyBorder="1" applyAlignment="1">
      <alignment horizontal="center"/>
    </xf>
    <xf numFmtId="44" fontId="9" fillId="0" borderId="0" xfId="1" applyFont="1" applyAlignment="1">
      <alignment horizontal="center"/>
    </xf>
    <xf numFmtId="0" fontId="11" fillId="0" borderId="0" xfId="3" applyAlignment="1">
      <alignment horizontal="center"/>
    </xf>
    <xf numFmtId="0" fontId="5" fillId="0" borderId="6" xfId="3" applyFont="1" applyBorder="1" applyAlignment="1">
      <alignment horizontal="center"/>
    </xf>
    <xf numFmtId="164" fontId="9" fillId="0" borderId="5" xfId="1" applyNumberFormat="1" applyFont="1" applyBorder="1" applyAlignment="1">
      <alignment horizontal="center"/>
    </xf>
    <xf numFmtId="164" fontId="2" fillId="0" borderId="3" xfId="0" applyNumberFormat="1" applyFont="1" applyBorder="1" applyAlignment="1" applyProtection="1">
      <alignment horizontal="center"/>
      <protection locked="0"/>
    </xf>
    <xf numFmtId="164" fontId="9" fillId="0" borderId="3" xfId="1" applyNumberFormat="1" applyFont="1" applyBorder="1" applyAlignment="1">
      <alignment horizontal="center"/>
    </xf>
    <xf numFmtId="4" fontId="9" fillId="0" borderId="3" xfId="1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9" fillId="0" borderId="0" xfId="1" applyNumberFormat="1" applyFont="1" applyAlignment="1">
      <alignment horizontal="center"/>
    </xf>
    <xf numFmtId="43" fontId="9" fillId="0" borderId="0" xfId="3" applyNumberFormat="1" applyFont="1" applyAlignment="1">
      <alignment horizontal="center"/>
    </xf>
    <xf numFmtId="43" fontId="9" fillId="0" borderId="0" xfId="3" applyNumberFormat="1" applyFont="1" applyBorder="1" applyAlignment="1">
      <alignment horizontal="center"/>
    </xf>
    <xf numFmtId="0" fontId="15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4" fontId="9" fillId="0" borderId="0" xfId="1" applyNumberFormat="1" applyFont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4" fontId="15" fillId="0" borderId="0" xfId="1" applyFont="1" applyBorder="1" applyAlignment="1">
      <alignment horizontal="center"/>
    </xf>
    <xf numFmtId="0" fontId="9" fillId="0" borderId="0" xfId="2" applyFont="1"/>
    <xf numFmtId="43" fontId="12" fillId="0" borderId="0" xfId="3" applyNumberFormat="1" applyFont="1" applyAlignment="1">
      <alignment horizontal="center"/>
    </xf>
    <xf numFmtId="14" fontId="0" fillId="0" borderId="0" xfId="0" applyNumberFormat="1"/>
    <xf numFmtId="14" fontId="2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14" fontId="16" fillId="0" borderId="0" xfId="0" applyNumberFormat="1" applyFont="1"/>
    <xf numFmtId="14" fontId="6" fillId="0" borderId="0" xfId="0" applyNumberFormat="1" applyFont="1" applyAlignment="1">
      <alignment horizontal="center"/>
    </xf>
  </cellXfs>
  <cellStyles count="4">
    <cellStyle name="Currency" xfId="1" builtin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7"/>
  <sheetViews>
    <sheetView tabSelected="1" workbookViewId="0">
      <selection activeCell="A34" sqref="A34"/>
    </sheetView>
  </sheetViews>
  <sheetFormatPr defaultRowHeight="15" x14ac:dyDescent="0.25"/>
  <cols>
    <col min="1" max="1" width="30.7109375" customWidth="1"/>
    <col min="2" max="2" width="25.7109375" customWidth="1"/>
    <col min="3" max="3" width="20.7109375" style="53" customWidth="1"/>
    <col min="4" max="5" width="15.7109375" style="1" customWidth="1"/>
    <col min="6" max="6" width="18.7109375" customWidth="1"/>
    <col min="7" max="8" width="15.7109375" style="1" customWidth="1"/>
  </cols>
  <sheetData>
    <row r="2" spans="1:11" ht="35.1" customHeight="1" x14ac:dyDescent="0.25">
      <c r="A2" s="3" t="s">
        <v>0</v>
      </c>
      <c r="B2" s="4"/>
      <c r="F2" s="5"/>
    </row>
    <row r="3" spans="1:11" ht="15.75" x14ac:dyDescent="0.25">
      <c r="A3" s="6" t="s">
        <v>52</v>
      </c>
      <c r="B3" s="4"/>
      <c r="C3" s="54"/>
      <c r="F3" s="5"/>
    </row>
    <row r="4" spans="1:11" ht="15.75" x14ac:dyDescent="0.25">
      <c r="A4" s="16"/>
      <c r="B4" s="51"/>
      <c r="C4" s="54"/>
      <c r="D4" s="48"/>
      <c r="E4" s="48"/>
      <c r="F4" s="33" t="s">
        <v>46</v>
      </c>
      <c r="H4" s="9"/>
    </row>
    <row r="5" spans="1:11" ht="16.5" thickBot="1" x14ac:dyDescent="0.3">
      <c r="A5" s="10" t="s">
        <v>1</v>
      </c>
      <c r="B5" s="44" t="s">
        <v>2</v>
      </c>
      <c r="C5" s="55" t="s">
        <v>37</v>
      </c>
      <c r="D5" s="45" t="s">
        <v>44</v>
      </c>
      <c r="E5" s="45" t="s">
        <v>45</v>
      </c>
      <c r="F5" s="50" t="s">
        <v>3</v>
      </c>
      <c r="G5" s="12"/>
      <c r="H5" s="12"/>
      <c r="K5" s="12"/>
    </row>
    <row r="6" spans="1:11" ht="16.5" thickTop="1" x14ac:dyDescent="0.25">
      <c r="A6" s="13" t="s">
        <v>42</v>
      </c>
      <c r="B6" s="16" t="s">
        <v>4</v>
      </c>
      <c r="C6" s="54">
        <v>42002</v>
      </c>
      <c r="D6" s="2" t="s">
        <v>5</v>
      </c>
      <c r="E6" s="2" t="s">
        <v>5</v>
      </c>
      <c r="F6" s="47">
        <v>74372.479999999996</v>
      </c>
      <c r="G6" s="9"/>
      <c r="H6" s="9"/>
    </row>
    <row r="7" spans="1:11" ht="15.75" x14ac:dyDescent="0.25">
      <c r="A7" s="13" t="s">
        <v>72</v>
      </c>
      <c r="B7" s="16" t="s">
        <v>7</v>
      </c>
      <c r="C7" s="54">
        <v>42870</v>
      </c>
      <c r="D7" s="2" t="s">
        <v>5</v>
      </c>
      <c r="E7" s="2" t="s">
        <v>5</v>
      </c>
      <c r="F7" s="47">
        <v>8434</v>
      </c>
      <c r="G7" s="9"/>
      <c r="H7" s="9"/>
    </row>
    <row r="8" spans="1:11" ht="15.75" x14ac:dyDescent="0.25">
      <c r="A8" s="16" t="s">
        <v>75</v>
      </c>
      <c r="B8" s="16" t="s">
        <v>6</v>
      </c>
      <c r="C8" s="54">
        <v>42361</v>
      </c>
      <c r="D8" s="2" t="s">
        <v>5</v>
      </c>
      <c r="E8" s="2" t="s">
        <v>5</v>
      </c>
      <c r="F8" s="41">
        <v>82564.399999999994</v>
      </c>
      <c r="G8" s="9"/>
      <c r="H8" s="9"/>
    </row>
    <row r="9" spans="1:11" ht="15.75" x14ac:dyDescent="0.25">
      <c r="A9" s="16" t="s">
        <v>71</v>
      </c>
      <c r="B9" s="16" t="s">
        <v>8</v>
      </c>
      <c r="C9" s="54">
        <v>42870</v>
      </c>
      <c r="D9" s="2" t="s">
        <v>5</v>
      </c>
      <c r="E9" s="2" t="s">
        <v>5</v>
      </c>
      <c r="F9" s="41">
        <v>700</v>
      </c>
      <c r="G9" s="9"/>
      <c r="H9" s="9"/>
    </row>
    <row r="10" spans="1:11" ht="15.75" x14ac:dyDescent="0.25">
      <c r="A10" s="13" t="s">
        <v>73</v>
      </c>
      <c r="B10" s="16" t="s">
        <v>8</v>
      </c>
      <c r="C10" s="54">
        <v>42419</v>
      </c>
      <c r="D10" s="2" t="s">
        <v>5</v>
      </c>
      <c r="E10" s="2" t="s">
        <v>5</v>
      </c>
      <c r="F10" s="47">
        <v>1000</v>
      </c>
      <c r="G10" s="9"/>
      <c r="H10" s="9"/>
    </row>
    <row r="11" spans="1:11" ht="15.75" x14ac:dyDescent="0.25">
      <c r="A11" s="13" t="s">
        <v>76</v>
      </c>
      <c r="B11" s="16" t="s">
        <v>8</v>
      </c>
      <c r="C11" s="54">
        <v>42870</v>
      </c>
      <c r="D11" s="2" t="s">
        <v>5</v>
      </c>
      <c r="E11" s="2" t="s">
        <v>5</v>
      </c>
      <c r="F11" s="41">
        <v>700</v>
      </c>
      <c r="G11" s="9"/>
      <c r="H11" s="9"/>
      <c r="I11" s="18"/>
      <c r="J11" s="19"/>
    </row>
    <row r="12" spans="1:11" ht="15.75" x14ac:dyDescent="0.25">
      <c r="A12" s="13" t="s">
        <v>91</v>
      </c>
      <c r="B12" s="16" t="s">
        <v>8</v>
      </c>
      <c r="C12" s="54">
        <v>42052</v>
      </c>
      <c r="D12" s="2" t="s">
        <v>5</v>
      </c>
      <c r="E12" s="2" t="s">
        <v>5</v>
      </c>
      <c r="F12" s="41">
        <v>800</v>
      </c>
      <c r="G12" s="9"/>
      <c r="H12" s="9"/>
      <c r="I12" s="18"/>
      <c r="J12" s="19"/>
    </row>
    <row r="13" spans="1:11" ht="15.75" x14ac:dyDescent="0.25">
      <c r="A13" s="13" t="s">
        <v>93</v>
      </c>
      <c r="B13" s="16" t="s">
        <v>7</v>
      </c>
      <c r="C13" s="54">
        <v>41407</v>
      </c>
      <c r="D13" s="2" t="s">
        <v>5</v>
      </c>
      <c r="E13" s="2" t="s">
        <v>5</v>
      </c>
      <c r="F13" s="41">
        <v>5348.9</v>
      </c>
      <c r="G13" s="9"/>
      <c r="H13" s="9"/>
      <c r="I13" s="18"/>
      <c r="J13" s="19"/>
    </row>
    <row r="14" spans="1:11" ht="15.75" x14ac:dyDescent="0.25">
      <c r="A14" s="13" t="s">
        <v>96</v>
      </c>
      <c r="B14" s="16" t="s">
        <v>8</v>
      </c>
      <c r="C14" s="54">
        <v>42870</v>
      </c>
      <c r="D14" s="2" t="s">
        <v>5</v>
      </c>
      <c r="E14" s="2" t="s">
        <v>5</v>
      </c>
      <c r="F14" s="41">
        <v>600</v>
      </c>
      <c r="G14" s="9"/>
      <c r="H14" s="9"/>
    </row>
    <row r="15" spans="1:11" ht="15.75" x14ac:dyDescent="0.25">
      <c r="A15" s="13" t="s">
        <v>98</v>
      </c>
      <c r="B15" s="16" t="s">
        <v>8</v>
      </c>
      <c r="C15" s="54">
        <v>41424</v>
      </c>
      <c r="D15" s="2" t="s">
        <v>5</v>
      </c>
      <c r="E15" s="2" t="s">
        <v>5</v>
      </c>
      <c r="F15" s="41">
        <v>1000</v>
      </c>
      <c r="G15" s="9"/>
      <c r="H15" s="9"/>
    </row>
    <row r="16" spans="1:11" ht="15.75" x14ac:dyDescent="0.25">
      <c r="A16" s="13" t="s">
        <v>101</v>
      </c>
      <c r="B16" s="16" t="s">
        <v>8</v>
      </c>
      <c r="C16" s="54">
        <v>42538</v>
      </c>
      <c r="D16" s="2" t="s">
        <v>5</v>
      </c>
      <c r="E16" s="2" t="s">
        <v>5</v>
      </c>
      <c r="F16" s="41">
        <v>700</v>
      </c>
      <c r="G16" s="9"/>
      <c r="H16" s="9"/>
    </row>
    <row r="17" spans="1:8" ht="16.5" thickBot="1" x14ac:dyDescent="0.3">
      <c r="A17" s="16" t="s">
        <v>103</v>
      </c>
      <c r="B17" s="16" t="s">
        <v>8</v>
      </c>
      <c r="C17" s="54">
        <v>42870</v>
      </c>
      <c r="D17" s="2" t="s">
        <v>5</v>
      </c>
      <c r="E17" s="2" t="s">
        <v>5</v>
      </c>
      <c r="F17" s="41">
        <v>700</v>
      </c>
      <c r="G17" s="9"/>
      <c r="H17" s="9"/>
    </row>
    <row r="18" spans="1:8" ht="16.5" thickBot="1" x14ac:dyDescent="0.3">
      <c r="A18" s="16" t="s">
        <v>104</v>
      </c>
      <c r="B18" s="20" t="s">
        <v>9</v>
      </c>
      <c r="C18" s="56"/>
      <c r="D18" s="48"/>
      <c r="E18" s="48"/>
      <c r="F18" s="38">
        <f>SUM(F6:F17)</f>
        <v>176919.78</v>
      </c>
    </row>
    <row r="19" spans="1:8" ht="15.75" x14ac:dyDescent="0.25">
      <c r="A19" s="16"/>
      <c r="B19" s="21"/>
      <c r="F19" s="17"/>
    </row>
    <row r="20" spans="1:8" ht="15.75" x14ac:dyDescent="0.25">
      <c r="A20" s="16"/>
      <c r="B20" s="21"/>
      <c r="F20" s="17"/>
    </row>
    <row r="21" spans="1:8" ht="15.75" x14ac:dyDescent="0.25">
      <c r="A21" s="16"/>
      <c r="B21" s="7"/>
      <c r="C21" s="54"/>
      <c r="F21" s="9"/>
    </row>
    <row r="22" spans="1:8" ht="15.75" x14ac:dyDescent="0.25">
      <c r="A22" s="16"/>
      <c r="B22" s="51"/>
      <c r="C22" s="54"/>
      <c r="D22" s="48"/>
      <c r="E22" s="48"/>
      <c r="F22" s="33" t="s">
        <v>46</v>
      </c>
      <c r="H22" s="9"/>
    </row>
    <row r="23" spans="1:8" ht="18" thickBot="1" x14ac:dyDescent="0.4">
      <c r="A23" s="10" t="s">
        <v>10</v>
      </c>
      <c r="B23" s="44" t="s">
        <v>2</v>
      </c>
      <c r="C23" s="55" t="s">
        <v>37</v>
      </c>
      <c r="D23" s="45" t="s">
        <v>44</v>
      </c>
      <c r="E23" s="45" t="s">
        <v>45</v>
      </c>
      <c r="F23" s="23" t="s">
        <v>3</v>
      </c>
      <c r="G23" s="12"/>
      <c r="H23" s="12"/>
    </row>
    <row r="24" spans="1:8" ht="16.5" thickTop="1" x14ac:dyDescent="0.25">
      <c r="A24" s="16" t="s">
        <v>11</v>
      </c>
      <c r="B24" s="16" t="s">
        <v>12</v>
      </c>
      <c r="C24" s="54">
        <v>38642</v>
      </c>
      <c r="D24" s="8">
        <v>2350.11</v>
      </c>
      <c r="E24" s="49">
        <v>0</v>
      </c>
      <c r="F24" s="41">
        <f>SUM(43917.83-D24-E24)</f>
        <v>41567.72</v>
      </c>
      <c r="G24" s="9"/>
      <c r="H24" s="9"/>
    </row>
    <row r="25" spans="1:8" ht="15.75" x14ac:dyDescent="0.25">
      <c r="A25" s="16" t="s">
        <v>47</v>
      </c>
      <c r="B25" s="16" t="s">
        <v>16</v>
      </c>
      <c r="C25" s="54">
        <v>42842</v>
      </c>
      <c r="D25" s="49" t="s">
        <v>5</v>
      </c>
      <c r="E25" s="49" t="s">
        <v>5</v>
      </c>
      <c r="F25" s="41">
        <v>3182.7</v>
      </c>
      <c r="G25" s="9"/>
      <c r="H25" s="9"/>
    </row>
    <row r="26" spans="1:8" ht="15.75" x14ac:dyDescent="0.25">
      <c r="A26" s="16" t="s">
        <v>89</v>
      </c>
      <c r="B26" s="16" t="s">
        <v>13</v>
      </c>
      <c r="C26" s="54">
        <v>35999</v>
      </c>
      <c r="D26" s="8">
        <v>2000.64</v>
      </c>
      <c r="E26" s="8">
        <v>0</v>
      </c>
      <c r="F26" s="41">
        <f>SUM(26870.33-D26-E26)</f>
        <v>24869.690000000002</v>
      </c>
      <c r="G26" s="22"/>
      <c r="H26" s="22"/>
    </row>
    <row r="27" spans="1:8" ht="15.75" x14ac:dyDescent="0.25">
      <c r="A27" s="16" t="s">
        <v>92</v>
      </c>
      <c r="B27" s="16" t="s">
        <v>41</v>
      </c>
      <c r="C27" s="54">
        <v>42534</v>
      </c>
      <c r="D27" s="8">
        <v>1308.96</v>
      </c>
      <c r="E27" s="8">
        <v>0</v>
      </c>
      <c r="F27" s="41">
        <f>SUM(19069.52-D27-E27)</f>
        <v>17760.560000000001</v>
      </c>
      <c r="G27" s="22"/>
      <c r="H27" s="22"/>
    </row>
    <row r="28" spans="1:8" ht="15.75" x14ac:dyDescent="0.25">
      <c r="A28" s="16" t="s">
        <v>100</v>
      </c>
      <c r="B28" s="16" t="s">
        <v>14</v>
      </c>
      <c r="C28" s="54">
        <v>40296</v>
      </c>
      <c r="D28" s="8">
        <v>2984.1</v>
      </c>
      <c r="E28" s="8">
        <v>606.01</v>
      </c>
      <c r="F28" s="41">
        <f>SUM(56631.93-D28-E28)</f>
        <v>53041.82</v>
      </c>
      <c r="G28" s="9"/>
      <c r="H28" s="9"/>
    </row>
    <row r="29" spans="1:8" ht="15.75" x14ac:dyDescent="0.25">
      <c r="A29" s="16" t="s">
        <v>88</v>
      </c>
      <c r="B29" s="16" t="s">
        <v>15</v>
      </c>
      <c r="C29" s="54">
        <v>37788</v>
      </c>
      <c r="D29" s="8" t="s">
        <v>5</v>
      </c>
      <c r="E29" s="8" t="s">
        <v>5</v>
      </c>
      <c r="F29" s="41">
        <v>8892</v>
      </c>
      <c r="G29" s="15"/>
      <c r="H29" s="15"/>
    </row>
    <row r="30" spans="1:8" ht="16.5" thickBot="1" x14ac:dyDescent="0.3">
      <c r="A30" s="16" t="s">
        <v>49</v>
      </c>
      <c r="B30" s="16" t="s">
        <v>16</v>
      </c>
      <c r="C30" s="54">
        <v>42380</v>
      </c>
      <c r="D30" s="49" t="s">
        <v>5</v>
      </c>
      <c r="E30" s="49" t="s">
        <v>5</v>
      </c>
      <c r="F30" s="41">
        <v>1668.6</v>
      </c>
      <c r="G30" s="15"/>
      <c r="H30" s="15"/>
    </row>
    <row r="31" spans="1:8" ht="16.5" thickBot="1" x14ac:dyDescent="0.3">
      <c r="A31" s="16"/>
      <c r="B31" s="20" t="s">
        <v>9</v>
      </c>
      <c r="C31" s="54"/>
      <c r="D31" s="8"/>
      <c r="E31" s="8"/>
      <c r="F31" s="38">
        <f>SUM(F24:F30)</f>
        <v>150983.09</v>
      </c>
      <c r="G31" s="15"/>
      <c r="H31" s="15"/>
    </row>
    <row r="32" spans="1:8" ht="15.75" x14ac:dyDescent="0.25">
      <c r="A32" s="16"/>
      <c r="B32" s="13"/>
      <c r="C32" s="54"/>
      <c r="D32" s="8"/>
      <c r="E32" s="8"/>
      <c r="F32" s="47"/>
      <c r="G32" s="15"/>
      <c r="H32" s="15"/>
    </row>
    <row r="33" spans="1:8" ht="15.75" x14ac:dyDescent="0.25">
      <c r="A33" s="16"/>
      <c r="B33" s="13"/>
      <c r="C33" s="54"/>
      <c r="D33" s="8"/>
      <c r="E33" s="8"/>
      <c r="F33" s="47"/>
      <c r="G33" s="15"/>
      <c r="H33" s="15"/>
    </row>
    <row r="34" spans="1:8" ht="15.75" x14ac:dyDescent="0.25">
      <c r="A34" s="16"/>
      <c r="B34" s="13"/>
      <c r="C34" s="54"/>
      <c r="D34" s="8"/>
      <c r="E34" s="8"/>
      <c r="F34" s="47"/>
      <c r="G34" s="15"/>
      <c r="H34" s="15"/>
    </row>
    <row r="35" spans="1:8" ht="15.75" x14ac:dyDescent="0.25">
      <c r="A35" s="16"/>
      <c r="B35" s="14"/>
      <c r="C35" s="57"/>
      <c r="D35" s="15"/>
      <c r="E35" s="15"/>
      <c r="F35" s="17"/>
      <c r="G35" s="15"/>
      <c r="H35" s="15"/>
    </row>
    <row r="36" spans="1:8" ht="15.75" x14ac:dyDescent="0.25">
      <c r="A36" s="16"/>
      <c r="B36" s="7"/>
      <c r="C36" s="54"/>
      <c r="F36" s="5"/>
    </row>
    <row r="37" spans="1:8" ht="15.75" x14ac:dyDescent="0.25">
      <c r="A37" s="16"/>
      <c r="B37" s="51"/>
      <c r="C37" s="54"/>
      <c r="D37" s="48"/>
      <c r="E37" s="48"/>
      <c r="F37" s="33" t="s">
        <v>46</v>
      </c>
      <c r="H37" s="9"/>
    </row>
    <row r="38" spans="1:8" ht="18" thickBot="1" x14ac:dyDescent="0.4">
      <c r="A38" s="10" t="s">
        <v>17</v>
      </c>
      <c r="B38" s="44" t="s">
        <v>2</v>
      </c>
      <c r="C38" s="55" t="s">
        <v>37</v>
      </c>
      <c r="D38" s="45" t="s">
        <v>44</v>
      </c>
      <c r="E38" s="45" t="s">
        <v>45</v>
      </c>
      <c r="F38" s="23" t="s">
        <v>3</v>
      </c>
      <c r="G38" s="12"/>
      <c r="H38" s="12"/>
    </row>
    <row r="39" spans="1:8" ht="16.5" thickTop="1" x14ac:dyDescent="0.25">
      <c r="A39" s="13" t="s">
        <v>74</v>
      </c>
      <c r="B39" s="16" t="s">
        <v>18</v>
      </c>
      <c r="C39" s="55">
        <v>38609</v>
      </c>
      <c r="D39" s="8">
        <v>1856.96</v>
      </c>
      <c r="E39" s="8">
        <v>408.53</v>
      </c>
      <c r="F39" s="41">
        <f>SUM(33911.95-D39-E39)</f>
        <v>31646.46</v>
      </c>
      <c r="G39" s="12"/>
      <c r="H39" s="12"/>
    </row>
    <row r="40" spans="1:8" ht="15.75" x14ac:dyDescent="0.25">
      <c r="A40" s="16" t="s">
        <v>80</v>
      </c>
      <c r="B40" s="16" t="s">
        <v>40</v>
      </c>
      <c r="C40" s="54">
        <v>42508</v>
      </c>
      <c r="D40" s="8">
        <v>288</v>
      </c>
      <c r="E40" s="8">
        <v>346.88</v>
      </c>
      <c r="F40" s="41">
        <f>SUM(13205.38-D40-E40)</f>
        <v>12570.5</v>
      </c>
      <c r="G40" s="9"/>
      <c r="H40" s="9"/>
    </row>
    <row r="41" spans="1:8" ht="15.75" x14ac:dyDescent="0.25">
      <c r="A41" s="16" t="s">
        <v>105</v>
      </c>
      <c r="B41" s="16" t="s">
        <v>18</v>
      </c>
      <c r="C41" s="54">
        <v>40296</v>
      </c>
      <c r="D41" s="8">
        <v>2252</v>
      </c>
      <c r="E41" s="8">
        <v>2892.76</v>
      </c>
      <c r="F41" s="41">
        <f t="shared" ref="F41" si="0">SUM(33911.95-D41-E41)</f>
        <v>28767.189999999995</v>
      </c>
      <c r="G41" s="9"/>
      <c r="H41" s="9"/>
    </row>
    <row r="42" spans="1:8" ht="16.5" thickBot="1" x14ac:dyDescent="0.3">
      <c r="A42" s="16" t="s">
        <v>102</v>
      </c>
      <c r="B42" s="16" t="s">
        <v>18</v>
      </c>
      <c r="C42" s="54">
        <v>39576</v>
      </c>
      <c r="D42" s="8">
        <v>1348</v>
      </c>
      <c r="E42" s="8">
        <v>2316.21</v>
      </c>
      <c r="F42" s="41">
        <f>SUM(34354.21-D42-E42)</f>
        <v>30690</v>
      </c>
      <c r="G42" s="9"/>
      <c r="H42" s="9"/>
    </row>
    <row r="43" spans="1:8" ht="16.5" customHeight="1" thickBot="1" x14ac:dyDescent="0.3">
      <c r="A43" s="16"/>
      <c r="B43" s="20" t="s">
        <v>9</v>
      </c>
      <c r="C43" s="56"/>
      <c r="D43" s="48"/>
      <c r="E43" s="48"/>
      <c r="F43" s="38">
        <f>SUM(F39:F42)</f>
        <v>103674.15</v>
      </c>
    </row>
    <row r="44" spans="1:8" ht="15.75" x14ac:dyDescent="0.25">
      <c r="A44" s="16"/>
      <c r="B44" s="21"/>
      <c r="F44" s="5"/>
    </row>
    <row r="45" spans="1:8" ht="15.75" x14ac:dyDescent="0.25">
      <c r="A45" s="16"/>
      <c r="B45" s="21"/>
      <c r="F45" s="5"/>
    </row>
    <row r="46" spans="1:8" ht="15.75" x14ac:dyDescent="0.25">
      <c r="A46" s="16"/>
      <c r="B46" s="21"/>
      <c r="C46" s="54"/>
      <c r="F46" s="5"/>
    </row>
    <row r="47" spans="1:8" ht="15.75" x14ac:dyDescent="0.25">
      <c r="A47" s="16"/>
      <c r="B47" s="51"/>
      <c r="C47" s="54"/>
      <c r="D47" s="48"/>
      <c r="E47" s="48"/>
      <c r="F47" s="33" t="s">
        <v>46</v>
      </c>
      <c r="H47" s="9"/>
    </row>
    <row r="48" spans="1:8" ht="18" thickBot="1" x14ac:dyDescent="0.4">
      <c r="A48" s="10" t="s">
        <v>19</v>
      </c>
      <c r="B48" s="44" t="s">
        <v>2</v>
      </c>
      <c r="C48" s="55" t="s">
        <v>37</v>
      </c>
      <c r="D48" s="45" t="s">
        <v>44</v>
      </c>
      <c r="E48" s="45" t="s">
        <v>45</v>
      </c>
      <c r="F48" s="23" t="s">
        <v>3</v>
      </c>
      <c r="G48" s="12"/>
      <c r="H48" s="12"/>
    </row>
    <row r="49" spans="1:8" ht="16.5" thickTop="1" x14ac:dyDescent="0.25">
      <c r="A49" s="13" t="s">
        <v>90</v>
      </c>
      <c r="B49" s="16" t="s">
        <v>19</v>
      </c>
      <c r="C49" s="54">
        <v>41640</v>
      </c>
      <c r="D49" s="8" t="s">
        <v>5</v>
      </c>
      <c r="E49" s="2" t="s">
        <v>5</v>
      </c>
      <c r="F49" s="47">
        <v>72348.899999999994</v>
      </c>
      <c r="G49" s="9"/>
      <c r="H49" s="9"/>
    </row>
    <row r="50" spans="1:8" ht="15.75" x14ac:dyDescent="0.25">
      <c r="A50" s="13" t="s">
        <v>77</v>
      </c>
      <c r="B50" s="16" t="s">
        <v>20</v>
      </c>
      <c r="C50" s="54">
        <v>41694</v>
      </c>
      <c r="D50" s="8">
        <v>1800.16</v>
      </c>
      <c r="E50" s="8">
        <v>143.04</v>
      </c>
      <c r="F50" s="41">
        <f>SUM(33655.04-D50-E50)</f>
        <v>31711.84</v>
      </c>
      <c r="G50" s="9"/>
      <c r="H50" s="9"/>
    </row>
    <row r="51" spans="1:8" ht="15.75" x14ac:dyDescent="0.25">
      <c r="A51" s="13" t="s">
        <v>78</v>
      </c>
      <c r="B51" s="16" t="s">
        <v>20</v>
      </c>
      <c r="C51" s="54">
        <v>42828</v>
      </c>
      <c r="D51" s="8">
        <v>944</v>
      </c>
      <c r="E51" s="8">
        <v>0</v>
      </c>
      <c r="F51" s="41">
        <f>SUM(22886.004-D51-E51)</f>
        <v>21942.004000000001</v>
      </c>
      <c r="G51" s="9"/>
      <c r="H51" s="9"/>
    </row>
    <row r="52" spans="1:8" ht="15.75" x14ac:dyDescent="0.25">
      <c r="A52" s="16" t="s">
        <v>81</v>
      </c>
      <c r="B52" s="16" t="s">
        <v>20</v>
      </c>
      <c r="C52" s="54">
        <v>38804</v>
      </c>
      <c r="D52" s="8">
        <v>1918.88</v>
      </c>
      <c r="E52" s="8">
        <v>0</v>
      </c>
      <c r="F52" s="41">
        <f>SUM(35716.8-D52-E52)</f>
        <v>33797.920000000006</v>
      </c>
      <c r="G52" s="9"/>
      <c r="H52" s="9"/>
    </row>
    <row r="53" spans="1:8" ht="15.75" x14ac:dyDescent="0.25">
      <c r="A53" s="16" t="s">
        <v>21</v>
      </c>
      <c r="B53" s="16" t="s">
        <v>22</v>
      </c>
      <c r="C53" s="54">
        <v>41673</v>
      </c>
      <c r="D53" s="8">
        <v>2631.2</v>
      </c>
      <c r="E53" s="8">
        <v>313.64999999999998</v>
      </c>
      <c r="F53" s="41">
        <f>SUM(49294.46-D53-E53)</f>
        <v>46349.61</v>
      </c>
      <c r="G53" s="9"/>
      <c r="H53" s="9"/>
    </row>
    <row r="54" spans="1:8" ht="15.75" x14ac:dyDescent="0.25">
      <c r="A54" s="16" t="s">
        <v>85</v>
      </c>
      <c r="B54" s="16" t="s">
        <v>23</v>
      </c>
      <c r="C54" s="54">
        <v>41694</v>
      </c>
      <c r="D54" s="8">
        <v>2511.1999999999998</v>
      </c>
      <c r="E54" s="8">
        <v>0</v>
      </c>
      <c r="F54" s="41">
        <f>SUM(46747.2-D54-E54)</f>
        <v>44236</v>
      </c>
      <c r="G54" s="9"/>
      <c r="H54" s="9"/>
    </row>
    <row r="55" spans="1:8" ht="15.75" x14ac:dyDescent="0.25">
      <c r="A55" s="16" t="s">
        <v>97</v>
      </c>
      <c r="B55" s="16" t="s">
        <v>24</v>
      </c>
      <c r="C55" s="54">
        <v>41834</v>
      </c>
      <c r="D55" s="8">
        <v>1432</v>
      </c>
      <c r="E55" s="8">
        <v>0</v>
      </c>
      <c r="F55" s="41">
        <f>SUM(20418-D55-E55)</f>
        <v>18986</v>
      </c>
      <c r="G55" s="22"/>
      <c r="H55" s="22"/>
    </row>
    <row r="56" spans="1:8" ht="16.5" thickBot="1" x14ac:dyDescent="0.3">
      <c r="A56" s="16" t="s">
        <v>99</v>
      </c>
      <c r="B56" s="16" t="s">
        <v>25</v>
      </c>
      <c r="C56" s="54">
        <v>41820</v>
      </c>
      <c r="D56" s="8">
        <v>200</v>
      </c>
      <c r="E56" s="8">
        <v>0</v>
      </c>
      <c r="F56" s="41">
        <f>SUM(8358.13-D56-E56)</f>
        <v>8158.1299999999992</v>
      </c>
      <c r="G56" s="9"/>
      <c r="H56" s="9"/>
    </row>
    <row r="57" spans="1:8" ht="16.5" thickBot="1" x14ac:dyDescent="0.3">
      <c r="A57" s="16"/>
      <c r="B57" s="20" t="s">
        <v>9</v>
      </c>
      <c r="C57" s="54"/>
      <c r="D57" s="48"/>
      <c r="E57" s="2"/>
      <c r="F57" s="38">
        <f>SUM(F49:F56)</f>
        <v>277530.40399999998</v>
      </c>
      <c r="G57" s="9"/>
      <c r="H57" s="9"/>
    </row>
    <row r="58" spans="1:8" ht="15.75" x14ac:dyDescent="0.25">
      <c r="A58" s="16"/>
      <c r="B58" s="13"/>
      <c r="C58" s="54"/>
      <c r="D58" s="48"/>
      <c r="E58" s="2"/>
      <c r="F58" s="47"/>
      <c r="G58" s="9"/>
      <c r="H58" s="9"/>
    </row>
    <row r="59" spans="1:8" ht="15.75" x14ac:dyDescent="0.25">
      <c r="A59" s="16"/>
      <c r="B59" s="13"/>
      <c r="C59" s="54"/>
      <c r="D59" s="48"/>
      <c r="E59" s="2"/>
      <c r="F59" s="47"/>
      <c r="G59" s="9"/>
      <c r="H59" s="9"/>
    </row>
    <row r="60" spans="1:8" ht="15.75" x14ac:dyDescent="0.25">
      <c r="A60" s="16"/>
      <c r="B60" s="14"/>
      <c r="C60" s="57"/>
      <c r="E60" s="9"/>
      <c r="F60" s="17"/>
      <c r="G60" s="9"/>
      <c r="H60" s="9"/>
    </row>
    <row r="61" spans="1:8" ht="18" thickBot="1" x14ac:dyDescent="0.4">
      <c r="A61" s="10" t="s">
        <v>43</v>
      </c>
      <c r="B61" s="44" t="s">
        <v>2</v>
      </c>
      <c r="C61" s="55" t="s">
        <v>37</v>
      </c>
      <c r="D61" s="45" t="s">
        <v>44</v>
      </c>
      <c r="E61" s="45" t="s">
        <v>45</v>
      </c>
      <c r="F61" s="23" t="s">
        <v>3</v>
      </c>
      <c r="G61" s="12"/>
      <c r="H61" s="12"/>
    </row>
    <row r="62" spans="1:8" ht="16.5" thickTop="1" x14ac:dyDescent="0.25">
      <c r="A62" s="13" t="s">
        <v>79</v>
      </c>
      <c r="B62" s="44" t="s">
        <v>39</v>
      </c>
      <c r="C62" s="55">
        <v>41697</v>
      </c>
      <c r="D62" s="11">
        <v>380</v>
      </c>
      <c r="E62" s="45">
        <v>0</v>
      </c>
      <c r="F62" s="46">
        <f>SUM(16954.65-D62-E62)</f>
        <v>16574.650000000001</v>
      </c>
      <c r="G62" s="12"/>
      <c r="H62" s="12"/>
    </row>
    <row r="63" spans="1:8" ht="15.75" x14ac:dyDescent="0.25">
      <c r="A63" s="16" t="s">
        <v>82</v>
      </c>
      <c r="B63" s="16" t="s">
        <v>26</v>
      </c>
      <c r="C63" s="54">
        <v>38946</v>
      </c>
      <c r="D63" s="8" t="s">
        <v>5</v>
      </c>
      <c r="E63" s="8" t="s">
        <v>5</v>
      </c>
      <c r="F63" s="46">
        <v>12827.23</v>
      </c>
      <c r="G63" s="15"/>
      <c r="H63" s="15"/>
    </row>
    <row r="64" spans="1:8" ht="15.75" x14ac:dyDescent="0.25">
      <c r="A64" s="16" t="s">
        <v>83</v>
      </c>
      <c r="B64" s="16" t="s">
        <v>26</v>
      </c>
      <c r="C64" s="54">
        <v>41890</v>
      </c>
      <c r="D64" s="8" t="s">
        <v>5</v>
      </c>
      <c r="E64" s="8" t="s">
        <v>5</v>
      </c>
      <c r="F64" s="46">
        <v>11746.45</v>
      </c>
      <c r="G64" s="15"/>
      <c r="H64" s="15"/>
    </row>
    <row r="65" spans="1:8" ht="15.75" x14ac:dyDescent="0.25">
      <c r="A65" s="16" t="s">
        <v>84</v>
      </c>
      <c r="B65" s="16" t="s">
        <v>26</v>
      </c>
      <c r="C65" s="54">
        <v>39486</v>
      </c>
      <c r="D65" s="8" t="s">
        <v>5</v>
      </c>
      <c r="E65" s="8" t="s">
        <v>5</v>
      </c>
      <c r="F65" s="46">
        <v>13140.79</v>
      </c>
      <c r="G65" s="15"/>
      <c r="H65" s="15"/>
    </row>
    <row r="66" spans="1:8" ht="15.75" x14ac:dyDescent="0.25">
      <c r="A66" s="16" t="s">
        <v>86</v>
      </c>
      <c r="B66" s="16" t="s">
        <v>26</v>
      </c>
      <c r="C66" s="54">
        <v>41892</v>
      </c>
      <c r="D66" s="8" t="s">
        <v>5</v>
      </c>
      <c r="E66" s="8" t="s">
        <v>5</v>
      </c>
      <c r="F66" s="46">
        <v>12583</v>
      </c>
      <c r="G66" s="15"/>
      <c r="H66" s="15"/>
    </row>
    <row r="67" spans="1:8" ht="15.75" x14ac:dyDescent="0.25">
      <c r="A67" s="16" t="s">
        <v>87</v>
      </c>
      <c r="B67" s="16" t="s">
        <v>39</v>
      </c>
      <c r="C67" s="54">
        <v>38474</v>
      </c>
      <c r="D67" s="8">
        <v>594</v>
      </c>
      <c r="E67" s="8">
        <v>0</v>
      </c>
      <c r="F67" s="46">
        <f>SUM(5227.2-D67-E67)</f>
        <v>4633.2</v>
      </c>
      <c r="G67" s="15"/>
      <c r="H67" s="15"/>
    </row>
    <row r="68" spans="1:8" ht="15.75" x14ac:dyDescent="0.25">
      <c r="A68" s="16" t="s">
        <v>94</v>
      </c>
      <c r="B68" s="16" t="s">
        <v>26</v>
      </c>
      <c r="C68" s="54">
        <v>43040</v>
      </c>
      <c r="D68" s="8" t="s">
        <v>5</v>
      </c>
      <c r="E68" s="8" t="s">
        <v>5</v>
      </c>
      <c r="F68" s="46">
        <v>170.5</v>
      </c>
      <c r="G68" s="15"/>
      <c r="H68" s="15"/>
    </row>
    <row r="69" spans="1:8" ht="15.75" x14ac:dyDescent="0.25">
      <c r="A69" s="16" t="s">
        <v>95</v>
      </c>
      <c r="B69" s="16" t="s">
        <v>26</v>
      </c>
      <c r="C69" s="54">
        <v>38937</v>
      </c>
      <c r="D69" s="8" t="s">
        <v>5</v>
      </c>
      <c r="E69" s="8" t="s">
        <v>5</v>
      </c>
      <c r="F69" s="46">
        <v>7435.61</v>
      </c>
      <c r="G69" s="15"/>
      <c r="H69" s="15"/>
    </row>
    <row r="70" spans="1:8" ht="16.5" thickBot="1" x14ac:dyDescent="0.3">
      <c r="A70" s="16" t="s">
        <v>48</v>
      </c>
      <c r="B70" s="16" t="s">
        <v>26</v>
      </c>
      <c r="C70" s="54">
        <v>38134</v>
      </c>
      <c r="D70" s="8" t="s">
        <v>5</v>
      </c>
      <c r="E70" s="8" t="s">
        <v>5</v>
      </c>
      <c r="F70" s="46">
        <v>54.96</v>
      </c>
      <c r="G70" s="15"/>
      <c r="H70" s="15"/>
    </row>
    <row r="71" spans="1:8" ht="16.5" thickBot="1" x14ac:dyDescent="0.3">
      <c r="A71" s="16"/>
      <c r="B71" s="20" t="s">
        <v>9</v>
      </c>
      <c r="C71" s="54"/>
      <c r="D71" s="8"/>
      <c r="E71" s="8"/>
      <c r="F71" s="39">
        <f>SUM(F62:F70)</f>
        <v>79166.39</v>
      </c>
      <c r="G71" s="15"/>
      <c r="H71" s="15"/>
    </row>
    <row r="72" spans="1:8" ht="15.75" x14ac:dyDescent="0.25">
      <c r="A72" s="16"/>
      <c r="B72" s="14"/>
      <c r="C72" s="57"/>
      <c r="D72" s="15"/>
      <c r="E72" s="15"/>
      <c r="F72" s="17"/>
      <c r="G72" s="15"/>
      <c r="H72" s="15"/>
    </row>
    <row r="73" spans="1:8" ht="15.75" x14ac:dyDescent="0.25">
      <c r="A73" s="16"/>
      <c r="B73" s="21"/>
      <c r="C73" s="54"/>
      <c r="F73" s="5"/>
    </row>
    <row r="74" spans="1:8" ht="15.75" x14ac:dyDescent="0.25">
      <c r="A74" s="16"/>
      <c r="B74" s="48"/>
      <c r="C74" s="54"/>
      <c r="D74" s="48"/>
      <c r="E74" s="48"/>
      <c r="F74" s="33" t="s">
        <v>46</v>
      </c>
      <c r="H74" s="9"/>
    </row>
    <row r="75" spans="1:8" ht="18" thickBot="1" x14ac:dyDescent="0.4">
      <c r="A75" s="10" t="s">
        <v>27</v>
      </c>
      <c r="B75" s="44" t="s">
        <v>2</v>
      </c>
      <c r="C75" s="55" t="s">
        <v>37</v>
      </c>
      <c r="D75" s="45" t="s">
        <v>44</v>
      </c>
      <c r="E75" s="45" t="s">
        <v>45</v>
      </c>
      <c r="F75" s="23" t="s">
        <v>28</v>
      </c>
      <c r="G75" s="12"/>
      <c r="H75" s="9"/>
    </row>
    <row r="76" spans="1:8" ht="16.5" thickTop="1" x14ac:dyDescent="0.25">
      <c r="A76" s="13" t="s">
        <v>70</v>
      </c>
      <c r="B76" s="16" t="s">
        <v>29</v>
      </c>
      <c r="C76" s="54">
        <v>35999</v>
      </c>
      <c r="D76" s="8">
        <v>808.55</v>
      </c>
      <c r="E76" s="8">
        <v>0</v>
      </c>
      <c r="F76" s="41">
        <f>SUM(26440.96-D76-E76)</f>
        <v>25632.41</v>
      </c>
      <c r="G76" s="22"/>
      <c r="H76" s="22"/>
    </row>
    <row r="77" spans="1:8" ht="16.5" thickBot="1" x14ac:dyDescent="0.3">
      <c r="A77" s="13" t="s">
        <v>92</v>
      </c>
      <c r="B77" s="16" t="s">
        <v>29</v>
      </c>
      <c r="C77" s="54">
        <v>42534</v>
      </c>
      <c r="D77" s="8">
        <v>584.64</v>
      </c>
      <c r="E77" s="8">
        <v>0</v>
      </c>
      <c r="F77" s="41">
        <f>SUM(18738.18-D77-E77)</f>
        <v>18153.54</v>
      </c>
      <c r="G77" s="22"/>
      <c r="H77" s="22"/>
    </row>
    <row r="78" spans="1:8" ht="16.5" thickBot="1" x14ac:dyDescent="0.3">
      <c r="B78" s="24" t="s">
        <v>9</v>
      </c>
      <c r="F78" s="40">
        <f>SUM(F76:F77)</f>
        <v>43785.95</v>
      </c>
    </row>
    <row r="79" spans="1:8" ht="15.75" x14ac:dyDescent="0.25">
      <c r="B79" s="25"/>
      <c r="F79" s="26"/>
    </row>
    <row r="81" spans="1:8" ht="35.1" customHeight="1" x14ac:dyDescent="0.25">
      <c r="A81" s="27" t="s">
        <v>30</v>
      </c>
      <c r="B81" s="19"/>
      <c r="F81" s="28"/>
    </row>
    <row r="82" spans="1:8" ht="17.25" x14ac:dyDescent="0.35">
      <c r="A82" s="29" t="s">
        <v>31</v>
      </c>
      <c r="B82" s="52" t="s">
        <v>2</v>
      </c>
      <c r="C82" s="55" t="s">
        <v>37</v>
      </c>
      <c r="D82" s="45" t="s">
        <v>44</v>
      </c>
      <c r="E82" s="45" t="s">
        <v>45</v>
      </c>
      <c r="F82" s="30" t="s">
        <v>28</v>
      </c>
      <c r="G82" s="12"/>
      <c r="H82" s="9"/>
    </row>
    <row r="83" spans="1:8" ht="15.75" x14ac:dyDescent="0.25">
      <c r="A83" s="31" t="s">
        <v>53</v>
      </c>
      <c r="B83" s="42" t="s">
        <v>32</v>
      </c>
      <c r="C83" s="57">
        <v>37173</v>
      </c>
      <c r="D83" s="8">
        <v>1789.6</v>
      </c>
      <c r="E83" s="8">
        <v>2179.7399999999998</v>
      </c>
      <c r="F83" s="41">
        <f>SUM(35589.09-D83-E83)</f>
        <v>31619.75</v>
      </c>
      <c r="G83" s="9"/>
      <c r="H83" s="9"/>
    </row>
    <row r="84" spans="1:8" ht="15.75" x14ac:dyDescent="0.25">
      <c r="A84" s="31" t="s">
        <v>54</v>
      </c>
      <c r="B84" s="42" t="s">
        <v>38</v>
      </c>
      <c r="C84" s="57">
        <v>27987</v>
      </c>
      <c r="D84" s="8">
        <v>0</v>
      </c>
      <c r="E84" s="8">
        <v>23.25</v>
      </c>
      <c r="F84" s="41">
        <f>SUM(22004.88-D84-E84)</f>
        <v>21981.63</v>
      </c>
      <c r="G84" s="9"/>
      <c r="H84" s="9"/>
    </row>
    <row r="85" spans="1:8" ht="15.75" x14ac:dyDescent="0.25">
      <c r="A85" s="31" t="s">
        <v>55</v>
      </c>
      <c r="B85" s="42" t="s">
        <v>32</v>
      </c>
      <c r="C85" s="57">
        <v>42541</v>
      </c>
      <c r="D85" s="8">
        <v>2208</v>
      </c>
      <c r="E85" s="8">
        <v>0</v>
      </c>
      <c r="F85" s="41">
        <f>SUM(41360.02-D85-E85)</f>
        <v>39152.019999999997</v>
      </c>
      <c r="G85" s="9"/>
      <c r="H85" s="9"/>
    </row>
    <row r="86" spans="1:8" ht="15.75" x14ac:dyDescent="0.25">
      <c r="A86" s="31" t="s">
        <v>56</v>
      </c>
      <c r="B86" s="42" t="s">
        <v>32</v>
      </c>
      <c r="C86" s="57">
        <v>41344</v>
      </c>
      <c r="D86" s="8">
        <v>2343.1999999999998</v>
      </c>
      <c r="E86" s="8">
        <v>3885.54</v>
      </c>
      <c r="F86" s="41">
        <f>SUM(47493.58-D86-E86)</f>
        <v>41264.840000000004</v>
      </c>
      <c r="G86" s="9"/>
      <c r="H86" s="9"/>
    </row>
    <row r="87" spans="1:8" ht="15.75" x14ac:dyDescent="0.25">
      <c r="A87" s="31" t="s">
        <v>57</v>
      </c>
      <c r="B87" s="42" t="s">
        <v>32</v>
      </c>
      <c r="C87" s="57">
        <v>42880</v>
      </c>
      <c r="D87" s="8">
        <v>744</v>
      </c>
      <c r="E87" s="8">
        <v>1284.3399999999999</v>
      </c>
      <c r="F87" s="41">
        <f>SUM(22470.34-D87-E87)</f>
        <v>20442</v>
      </c>
      <c r="G87" s="9"/>
      <c r="H87" s="9"/>
    </row>
    <row r="88" spans="1:8" ht="15.75" x14ac:dyDescent="0.25">
      <c r="A88" s="31" t="s">
        <v>58</v>
      </c>
      <c r="B88" s="42" t="s">
        <v>32</v>
      </c>
      <c r="C88" s="57">
        <v>37181</v>
      </c>
      <c r="D88" s="8">
        <v>2706</v>
      </c>
      <c r="E88" s="8">
        <v>6972.58</v>
      </c>
      <c r="F88" s="41">
        <f>SUM(62162.61-D88-E88)</f>
        <v>52484.03</v>
      </c>
      <c r="G88" s="9"/>
      <c r="H88" s="9"/>
    </row>
    <row r="89" spans="1:8" ht="15.75" x14ac:dyDescent="0.25">
      <c r="A89" s="31" t="s">
        <v>59</v>
      </c>
      <c r="B89" s="42" t="s">
        <v>32</v>
      </c>
      <c r="C89" s="57">
        <v>43059</v>
      </c>
      <c r="D89" s="8">
        <v>148</v>
      </c>
      <c r="E89" s="8">
        <v>0</v>
      </c>
      <c r="F89" s="41">
        <f>SUM(2812-D89-E89)</f>
        <v>2664</v>
      </c>
      <c r="G89" s="9"/>
      <c r="H89" s="9"/>
    </row>
    <row r="90" spans="1:8" ht="15.75" x14ac:dyDescent="0.25">
      <c r="A90" s="31" t="s">
        <v>60</v>
      </c>
      <c r="B90" s="42" t="s">
        <v>32</v>
      </c>
      <c r="C90" s="57">
        <v>38867</v>
      </c>
      <c r="D90" s="8">
        <v>2806.4</v>
      </c>
      <c r="E90" s="8">
        <v>6737.01</v>
      </c>
      <c r="F90" s="41">
        <f>SUM(60015.02-D90-E90)</f>
        <v>50471.609999999993</v>
      </c>
      <c r="G90" s="9"/>
      <c r="H90" s="9"/>
    </row>
    <row r="91" spans="1:8" ht="15.75" x14ac:dyDescent="0.25">
      <c r="A91" s="31" t="s">
        <v>61</v>
      </c>
      <c r="B91" s="42" t="s">
        <v>33</v>
      </c>
      <c r="C91" s="57">
        <v>38474</v>
      </c>
      <c r="D91" s="8">
        <v>3417.6</v>
      </c>
      <c r="E91" s="8">
        <v>8638.39</v>
      </c>
      <c r="F91" s="41">
        <f>SUM(73446.39-D91-E91)</f>
        <v>61390.399999999994</v>
      </c>
      <c r="G91" s="9"/>
      <c r="H91" s="9"/>
    </row>
    <row r="92" spans="1:8" ht="15.75" x14ac:dyDescent="0.25">
      <c r="A92" s="31" t="s">
        <v>62</v>
      </c>
      <c r="B92" s="42" t="s">
        <v>32</v>
      </c>
      <c r="C92" s="57" t="s">
        <v>106</v>
      </c>
      <c r="D92" s="8">
        <v>2208</v>
      </c>
      <c r="E92" s="8">
        <v>3546.25</v>
      </c>
      <c r="F92" s="41">
        <f>SUM(45337.64-D92-E92)</f>
        <v>39583.39</v>
      </c>
      <c r="G92" s="9"/>
      <c r="H92" s="9"/>
    </row>
    <row r="93" spans="1:8" ht="15.75" x14ac:dyDescent="0.25">
      <c r="A93" s="31" t="s">
        <v>63</v>
      </c>
      <c r="B93" s="42" t="s">
        <v>32</v>
      </c>
      <c r="C93" s="57">
        <v>41946</v>
      </c>
      <c r="D93" s="8">
        <v>2268</v>
      </c>
      <c r="E93" s="8">
        <v>2886.39</v>
      </c>
      <c r="F93" s="41">
        <f>SUM(45086.39-D93-E93)</f>
        <v>39932</v>
      </c>
      <c r="G93" s="9"/>
      <c r="H93" s="9"/>
    </row>
    <row r="94" spans="1:8" ht="15.75" x14ac:dyDescent="0.25">
      <c r="A94" s="31" t="s">
        <v>69</v>
      </c>
      <c r="B94" s="42" t="s">
        <v>32</v>
      </c>
      <c r="C94" s="57">
        <v>43147</v>
      </c>
      <c r="D94" s="8">
        <v>148</v>
      </c>
      <c r="E94" s="8">
        <v>130.88</v>
      </c>
      <c r="F94" s="41">
        <f>SUM(3022.88-D94-E94)</f>
        <v>2744</v>
      </c>
      <c r="G94" s="9"/>
      <c r="H94" s="9"/>
    </row>
    <row r="95" spans="1:8" ht="15.75" x14ac:dyDescent="0.25">
      <c r="A95" s="31" t="s">
        <v>64</v>
      </c>
      <c r="B95" s="42" t="s">
        <v>32</v>
      </c>
      <c r="C95" s="57">
        <v>41569</v>
      </c>
      <c r="D95" s="8">
        <v>2536</v>
      </c>
      <c r="E95" s="8">
        <v>0</v>
      </c>
      <c r="F95" s="41">
        <f>SUM(47280-D95-E95)</f>
        <v>44744</v>
      </c>
      <c r="G95" s="9"/>
      <c r="H95" s="9"/>
    </row>
    <row r="96" spans="1:8" ht="15.75" x14ac:dyDescent="0.25">
      <c r="A96" s="31" t="s">
        <v>65</v>
      </c>
      <c r="B96" s="42" t="s">
        <v>32</v>
      </c>
      <c r="C96" s="57">
        <v>42878</v>
      </c>
      <c r="D96" s="8">
        <v>744</v>
      </c>
      <c r="E96" s="8">
        <v>1388.58</v>
      </c>
      <c r="F96" s="41">
        <f>SUM(22244.58-D96-E96)</f>
        <v>20112</v>
      </c>
      <c r="G96" s="9"/>
      <c r="H96" s="9"/>
    </row>
    <row r="97" spans="1:8" ht="15.75" x14ac:dyDescent="0.25">
      <c r="A97" s="31" t="s">
        <v>66</v>
      </c>
      <c r="B97" s="42" t="s">
        <v>32</v>
      </c>
      <c r="C97" s="57">
        <v>41906</v>
      </c>
      <c r="D97" s="8">
        <v>1084</v>
      </c>
      <c r="E97" s="8">
        <v>0</v>
      </c>
      <c r="F97" s="41">
        <f>SUM(17080-D97-E97)</f>
        <v>15996</v>
      </c>
      <c r="G97" s="9"/>
      <c r="H97" s="9"/>
    </row>
    <row r="98" spans="1:8" ht="15" customHeight="1" x14ac:dyDescent="0.25">
      <c r="A98" s="31" t="s">
        <v>67</v>
      </c>
      <c r="B98" s="42" t="s">
        <v>32</v>
      </c>
      <c r="C98" s="57">
        <v>37781</v>
      </c>
      <c r="D98" s="8">
        <v>2928.8</v>
      </c>
      <c r="E98" s="8">
        <v>5445.73</v>
      </c>
      <c r="F98" s="41">
        <f>SUM(61989.75-D98-E98)</f>
        <v>53615.22</v>
      </c>
      <c r="G98" s="9"/>
      <c r="H98" s="9"/>
    </row>
    <row r="99" spans="1:8" ht="16.5" thickBot="1" x14ac:dyDescent="0.3">
      <c r="A99" s="31" t="s">
        <v>68</v>
      </c>
      <c r="B99" s="43" t="s">
        <v>38</v>
      </c>
      <c r="C99" s="57">
        <v>41603</v>
      </c>
      <c r="D99" s="8">
        <v>2616</v>
      </c>
      <c r="E99" s="8">
        <v>3646.33</v>
      </c>
      <c r="F99" s="41">
        <f>SUM(53166.33-D99-E99)</f>
        <v>46904</v>
      </c>
      <c r="G99" s="9"/>
      <c r="H99" s="9"/>
    </row>
    <row r="100" spans="1:8" ht="16.5" thickBot="1" x14ac:dyDescent="0.3">
      <c r="A100" s="31"/>
      <c r="B100" s="32" t="s">
        <v>9</v>
      </c>
      <c r="C100" s="57"/>
      <c r="D100" s="15"/>
      <c r="E100" s="9"/>
      <c r="F100" s="36">
        <f>SUM(F83:F99)</f>
        <v>585100.89</v>
      </c>
      <c r="G100" s="9"/>
      <c r="H100" s="9"/>
    </row>
    <row r="101" spans="1:8" ht="15.75" x14ac:dyDescent="0.25">
      <c r="A101" s="31"/>
      <c r="F101" s="33"/>
    </row>
    <row r="102" spans="1:8" ht="15.75" x14ac:dyDescent="0.25">
      <c r="B102" s="34"/>
      <c r="C102" s="54"/>
    </row>
    <row r="103" spans="1:8" ht="15.75" x14ac:dyDescent="0.25">
      <c r="A103" s="31"/>
      <c r="B103" s="31"/>
      <c r="C103" s="54"/>
      <c r="D103" s="48"/>
      <c r="E103" s="48"/>
      <c r="F103" s="33" t="s">
        <v>46</v>
      </c>
      <c r="H103" s="9"/>
    </row>
    <row r="104" spans="1:8" ht="18" thickBot="1" x14ac:dyDescent="0.4">
      <c r="A104" s="35" t="s">
        <v>34</v>
      </c>
      <c r="B104" s="52" t="s">
        <v>2</v>
      </c>
      <c r="C104" s="55" t="s">
        <v>37</v>
      </c>
      <c r="D104" s="45" t="s">
        <v>44</v>
      </c>
      <c r="E104" s="45" t="s">
        <v>45</v>
      </c>
      <c r="F104" s="30" t="s">
        <v>28</v>
      </c>
      <c r="G104" s="12"/>
      <c r="H104" s="9"/>
    </row>
    <row r="105" spans="1:8" ht="15.75" x14ac:dyDescent="0.25">
      <c r="A105" s="31" t="s">
        <v>51</v>
      </c>
      <c r="B105" s="31" t="s">
        <v>35</v>
      </c>
      <c r="C105" s="54">
        <v>38650</v>
      </c>
      <c r="D105" s="8">
        <v>3081.6</v>
      </c>
      <c r="E105" s="8">
        <v>1723.18</v>
      </c>
      <c r="F105" s="41">
        <f>SUM(60171.19-D105-E105)</f>
        <v>55366.41</v>
      </c>
      <c r="G105" s="9"/>
      <c r="H105" s="9"/>
    </row>
    <row r="106" spans="1:8" ht="16.5" thickBot="1" x14ac:dyDescent="0.3">
      <c r="A106" s="2" t="s">
        <v>50</v>
      </c>
      <c r="B106" s="2" t="s">
        <v>36</v>
      </c>
      <c r="C106" s="57">
        <v>41704</v>
      </c>
      <c r="D106" s="8">
        <v>582</v>
      </c>
      <c r="E106" s="8">
        <v>135.94</v>
      </c>
      <c r="F106" s="8">
        <f>SUM(24299.58-D106-E106)</f>
        <v>23581.640000000003</v>
      </c>
      <c r="G106" s="9"/>
      <c r="H106" s="9"/>
    </row>
    <row r="107" spans="1:8" ht="16.5" thickBot="1" x14ac:dyDescent="0.3">
      <c r="B107" s="25"/>
      <c r="D107" s="24" t="s">
        <v>9</v>
      </c>
      <c r="F107" s="37">
        <f>SUM(F105:F106)</f>
        <v>78948.05</v>
      </c>
    </row>
  </sheetData>
  <pageMargins left="0.2" right="0.2" top="0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FOIA-41318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 Giba</dc:creator>
  <cp:lastModifiedBy>Flo Giba</cp:lastModifiedBy>
  <cp:lastPrinted>2018-04-16T14:43:44Z</cp:lastPrinted>
  <dcterms:created xsi:type="dcterms:W3CDTF">2018-04-13T17:16:11Z</dcterms:created>
  <dcterms:modified xsi:type="dcterms:W3CDTF">2018-04-16T14:45:12Z</dcterms:modified>
</cp:coreProperties>
</file>