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inance\Larisa F\"/>
    </mc:Choice>
  </mc:AlternateContent>
  <bookViews>
    <workbookView xWindow="0" yWindow="0" windowWidth="28785" windowHeight="8145"/>
  </bookViews>
  <sheets>
    <sheet name="Employees" sheetId="1" r:id="rId1"/>
  </sheets>
  <definedNames>
    <definedName name="_xlnm._FilterDatabase" localSheetId="0" hidden="1">Employees!$A$4:$J$284</definedName>
  </definedNames>
  <calcPr calcId="162913"/>
</workbook>
</file>

<file path=xl/calcChain.xml><?xml version="1.0" encoding="utf-8"?>
<calcChain xmlns="http://schemas.openxmlformats.org/spreadsheetml/2006/main">
  <c r="K284" i="1" l="1"/>
  <c r="J267" i="1"/>
  <c r="J249" i="1"/>
  <c r="J237" i="1"/>
  <c r="J234" i="1"/>
  <c r="J232" i="1"/>
  <c r="J228" i="1"/>
  <c r="J226" i="1"/>
  <c r="J222" i="1"/>
  <c r="J221" i="1"/>
  <c r="J218" i="1"/>
  <c r="J214" i="1"/>
  <c r="J213" i="1"/>
  <c r="J210" i="1"/>
  <c r="J209" i="1"/>
  <c r="J208" i="1"/>
  <c r="J206" i="1"/>
  <c r="J204" i="1"/>
  <c r="J201" i="1"/>
  <c r="J199" i="1"/>
  <c r="J198" i="1"/>
  <c r="J195" i="1"/>
  <c r="J185" i="1"/>
  <c r="J181" i="1"/>
  <c r="J175" i="1"/>
  <c r="J174" i="1"/>
  <c r="J169" i="1"/>
  <c r="J168" i="1"/>
  <c r="J167" i="1"/>
  <c r="J166" i="1"/>
  <c r="J165" i="1"/>
  <c r="J164" i="1"/>
  <c r="J163" i="1"/>
  <c r="J162" i="1"/>
  <c r="J158" i="1"/>
  <c r="J157" i="1"/>
  <c r="J153" i="1"/>
  <c r="J151" i="1"/>
  <c r="J150" i="1"/>
  <c r="I149" i="1"/>
  <c r="J149" i="1"/>
  <c r="I147" i="1"/>
  <c r="J147" i="1"/>
  <c r="J146" i="1"/>
  <c r="J136" i="1"/>
  <c r="J127" i="1"/>
  <c r="J122" i="1"/>
  <c r="J121" i="1"/>
  <c r="J119" i="1"/>
  <c r="J114" i="1"/>
  <c r="J113" i="1"/>
  <c r="J107" i="1"/>
  <c r="J103" i="1"/>
  <c r="J102" i="1"/>
  <c r="J100" i="1"/>
  <c r="J99" i="1"/>
  <c r="J97" i="1"/>
  <c r="J96" i="1"/>
  <c r="J94" i="1"/>
  <c r="J92" i="1"/>
  <c r="J91" i="1"/>
  <c r="J90" i="1"/>
  <c r="J89" i="1"/>
  <c r="J85" i="1"/>
  <c r="J84" i="1"/>
  <c r="J83" i="1"/>
  <c r="J78" i="1"/>
  <c r="J77" i="1"/>
  <c r="J72" i="1"/>
  <c r="J68" i="1"/>
  <c r="J67" i="1"/>
  <c r="J66" i="1"/>
  <c r="J65" i="1"/>
  <c r="J62" i="1"/>
  <c r="J60" i="1"/>
  <c r="I58" i="1"/>
  <c r="J58" i="1"/>
  <c r="J56" i="1"/>
  <c r="J55" i="1"/>
  <c r="J54" i="1"/>
  <c r="J52" i="1"/>
  <c r="J51" i="1"/>
  <c r="J41" i="1"/>
  <c r="J6" i="1"/>
  <c r="I117" i="1"/>
  <c r="I133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5" i="1"/>
  <c r="L284" i="1"/>
  <c r="I240" i="1"/>
  <c r="I284" i="1" s="1"/>
  <c r="M284" i="1"/>
  <c r="J284" i="1"/>
  <c r="N240" i="1" l="1"/>
  <c r="N284" i="1" s="1"/>
</calcChain>
</file>

<file path=xl/sharedStrings.xml><?xml version="1.0" encoding="utf-8"?>
<sst xmlns="http://schemas.openxmlformats.org/spreadsheetml/2006/main" count="1685" uniqueCount="598">
  <si>
    <t>Number</t>
  </si>
  <si>
    <t>First Name</t>
  </si>
  <si>
    <t>Middle Name</t>
  </si>
  <si>
    <t>Last Name</t>
  </si>
  <si>
    <t>Suffix</t>
  </si>
  <si>
    <t>Hire Date</t>
  </si>
  <si>
    <t>Department</t>
  </si>
  <si>
    <t>ERIC</t>
  </si>
  <si>
    <t>C</t>
  </si>
  <si>
    <t>ABPLANALP</t>
  </si>
  <si>
    <t/>
  </si>
  <si>
    <t>MECHANIC II EQ COORDINATOR</t>
  </si>
  <si>
    <t>PUBLIC WORKS</t>
  </si>
  <si>
    <t>JOHN</t>
  </si>
  <si>
    <t>K</t>
  </si>
  <si>
    <t>ADLER</t>
  </si>
  <si>
    <t>DIR OF COMMUNITY DEVELOPMENT</t>
  </si>
  <si>
    <t>COMMUNITY DEVELOPMENT</t>
  </si>
  <si>
    <t>ARVIND</t>
  </si>
  <si>
    <t>AGRAWAL</t>
  </si>
  <si>
    <t>WATER TREATMENT OPERATOR CERT</t>
  </si>
  <si>
    <t>WATER</t>
  </si>
  <si>
    <t>JOSE</t>
  </si>
  <si>
    <t>AGUIRRE-GARCIA</t>
  </si>
  <si>
    <t>FIREFIGHTER/PARAMEDIC</t>
  </si>
  <si>
    <t>FIRE</t>
  </si>
  <si>
    <t>BRUNO</t>
  </si>
  <si>
    <t>ALVAREZ</t>
  </si>
  <si>
    <t>JR</t>
  </si>
  <si>
    <t>TELECOMMUNICATOR (P/T)</t>
  </si>
  <si>
    <t>POLICE</t>
  </si>
  <si>
    <t>TIMOTHY</t>
  </si>
  <si>
    <t>W</t>
  </si>
  <si>
    <t>AMORELLA</t>
  </si>
  <si>
    <t>KATE</t>
  </si>
  <si>
    <t>J</t>
  </si>
  <si>
    <t>AMORUSO</t>
  </si>
  <si>
    <t>ASST TO DIRECTOR OF PW</t>
  </si>
  <si>
    <t>ROBERT</t>
  </si>
  <si>
    <t>N</t>
  </si>
  <si>
    <t>ACCOUNTANT/PART TIME</t>
  </si>
  <si>
    <t>FINANCE</t>
  </si>
  <si>
    <t>DIANE</t>
  </si>
  <si>
    <t>ANDERSON</t>
  </si>
  <si>
    <t>FIRE DEPT SECRETARY</t>
  </si>
  <si>
    <t>RONALD</t>
  </si>
  <si>
    <t>E</t>
  </si>
  <si>
    <t>ANDREWS</t>
  </si>
  <si>
    <t>COMMUNITY SERVICE OFFICER II</t>
  </si>
  <si>
    <t>CHAD</t>
  </si>
  <si>
    <t>M</t>
  </si>
  <si>
    <t>ARCHIBALD</t>
  </si>
  <si>
    <t>MAINTENANCE WORKER II</t>
  </si>
  <si>
    <t>SEWER</t>
  </si>
  <si>
    <t>ROBERTO</t>
  </si>
  <si>
    <t>ASTUDILLO</t>
  </si>
  <si>
    <t>FORESTRY INTERN</t>
  </si>
  <si>
    <t>BRENT</t>
  </si>
  <si>
    <t>D</t>
  </si>
  <si>
    <t>AVERSANO</t>
  </si>
  <si>
    <t>FIRE INSPECTOR / SEASONAL</t>
  </si>
  <si>
    <t>DIANNE</t>
  </si>
  <si>
    <t>BADER</t>
  </si>
  <si>
    <t>PUBLIC HEALTH NURSE</t>
  </si>
  <si>
    <t>HEALTH</t>
  </si>
  <si>
    <t>WILLIAM</t>
  </si>
  <si>
    <t>BAGEL</t>
  </si>
  <si>
    <t>UTILITY TECHNICIAN</t>
  </si>
  <si>
    <t>PETER</t>
  </si>
  <si>
    <t>BALABANOS</t>
  </si>
  <si>
    <t>POLICE SUMMER EMPLOYEE</t>
  </si>
  <si>
    <t>FALL LABORER</t>
  </si>
  <si>
    <t>MATTHEW</t>
  </si>
  <si>
    <t>BARRY</t>
  </si>
  <si>
    <t>POLICE OFFICER</t>
  </si>
  <si>
    <t>KENNETH</t>
  </si>
  <si>
    <t>BARTON</t>
  </si>
  <si>
    <t>FIREFIGHTERIII/PARAMEDIC</t>
  </si>
  <si>
    <t>JOSEPH</t>
  </si>
  <si>
    <t>BASS</t>
  </si>
  <si>
    <t>MANAGEMENT ASSISTANT</t>
  </si>
  <si>
    <t>AILEEN</t>
  </si>
  <si>
    <t>BATTISTONI</t>
  </si>
  <si>
    <t>SECRETARY PT</t>
  </si>
  <si>
    <t>JENNIFER</t>
  </si>
  <si>
    <t>BAZAN</t>
  </si>
  <si>
    <t>FIRE LIEUTENANT/PARAMEDIC</t>
  </si>
  <si>
    <t>JEFFREY</t>
  </si>
  <si>
    <t>BRADLEY</t>
  </si>
  <si>
    <t>JAMES</t>
  </si>
  <si>
    <t>R</t>
  </si>
  <si>
    <t>BENTZ</t>
  </si>
  <si>
    <t>FIRE DUTY CHIEF (FOII)</t>
  </si>
  <si>
    <t>SCOTT</t>
  </si>
  <si>
    <t>A</t>
  </si>
  <si>
    <t>BERG</t>
  </si>
  <si>
    <t>PLAN REVIEWER</t>
  </si>
  <si>
    <t>BRIGITTE</t>
  </si>
  <si>
    <t>BERGER-RAISH</t>
  </si>
  <si>
    <t>DIRECTOR OF PUBLIC WORKS</t>
  </si>
  <si>
    <t>PAUL</t>
  </si>
  <si>
    <t>LAWRENCE</t>
  </si>
  <si>
    <t>BETZ</t>
  </si>
  <si>
    <t>ERIKA</t>
  </si>
  <si>
    <t>BLOCK</t>
  </si>
  <si>
    <t>PLANNER 1</t>
  </si>
  <si>
    <t>BLOMQUIST</t>
  </si>
  <si>
    <t>THEODORE</t>
  </si>
  <si>
    <t>L</t>
  </si>
  <si>
    <t>BLUMENTHAL</t>
  </si>
  <si>
    <t>CODE ENFORCEMENT OFFICER</t>
  </si>
  <si>
    <t>PRISCILLA JEAN</t>
  </si>
  <si>
    <t>BODKIN</t>
  </si>
  <si>
    <t>CROSSING GUARD</t>
  </si>
  <si>
    <t>EMMA</t>
  </si>
  <si>
    <t>GUILLERMO</t>
  </si>
  <si>
    <t>BONILLA</t>
  </si>
  <si>
    <t>ACCOUNTANT</t>
  </si>
  <si>
    <t>MICHAEL</t>
  </si>
  <si>
    <t>BRAIMAN</t>
  </si>
  <si>
    <t>ASSISTANT VILLAGE MANAGER</t>
  </si>
  <si>
    <t>ADMINISTRATION</t>
  </si>
  <si>
    <t>RICHARD</t>
  </si>
  <si>
    <t>T</t>
  </si>
  <si>
    <t>LANDSCAPE ASSISTANT</t>
  </si>
  <si>
    <t>BRILL</t>
  </si>
  <si>
    <t>DEPUTY FIRE CHIEF</t>
  </si>
  <si>
    <t>BRYANT</t>
  </si>
  <si>
    <t>BUILDING MAINTAINER II</t>
  </si>
  <si>
    <t>ANTHONY</t>
  </si>
  <si>
    <t>BUCCI</t>
  </si>
  <si>
    <t>SUSAN</t>
  </si>
  <si>
    <t>BUDD</t>
  </si>
  <si>
    <t>ACCTS REC CLERK</t>
  </si>
  <si>
    <t>DAVID</t>
  </si>
  <si>
    <t>BUDZIK</t>
  </si>
  <si>
    <t>ENGINEERING INTERN</t>
  </si>
  <si>
    <t>ENGINEERING</t>
  </si>
  <si>
    <t>SALLY</t>
  </si>
  <si>
    <t>BULLOCK</t>
  </si>
  <si>
    <t>MARK</t>
  </si>
  <si>
    <t>CALDWELL</t>
  </si>
  <si>
    <t>CREW LEADER</t>
  </si>
  <si>
    <t>CHRISTOPHER</t>
  </si>
  <si>
    <t>P</t>
  </si>
  <si>
    <t>CAPACCIO</t>
  </si>
  <si>
    <t>CONNOR</t>
  </si>
  <si>
    <t>CAVANAGH</t>
  </si>
  <si>
    <t>ALEJANDRA</t>
  </si>
  <si>
    <t>CEASE</t>
  </si>
  <si>
    <t>ASST TO VILLAGE MGR/POLICE DEP</t>
  </si>
  <si>
    <t>RAMON</t>
  </si>
  <si>
    <t>CHIGUIL</t>
  </si>
  <si>
    <t>ALEC</t>
  </si>
  <si>
    <t>CHILDRESS</t>
  </si>
  <si>
    <t>JOYCE</t>
  </si>
  <si>
    <t>JOEL</t>
  </si>
  <si>
    <t>CHRISTIANSEN</t>
  </si>
  <si>
    <t>WATER PLANT ELECTRICIAN</t>
  </si>
  <si>
    <t>OLIVIA LIN-CHUN</t>
  </si>
  <si>
    <t>CHUI</t>
  </si>
  <si>
    <t>SOCIAL WORKER</t>
  </si>
  <si>
    <t>THOMAS</t>
  </si>
  <si>
    <t>CIRONE</t>
  </si>
  <si>
    <t>SALVATORE</t>
  </si>
  <si>
    <t>CITRANO</t>
  </si>
  <si>
    <t>METER REPAIR TECHNICIAN I</t>
  </si>
  <si>
    <t>CLARK</t>
  </si>
  <si>
    <t>POLICE SERGEANT</t>
  </si>
  <si>
    <t>V</t>
  </si>
  <si>
    <t>CLEARY</t>
  </si>
  <si>
    <t>PATRICK</t>
  </si>
  <si>
    <t>COLLINS</t>
  </si>
  <si>
    <t>DEPUTY POLICE CHIEF OPERATIONS</t>
  </si>
  <si>
    <t>CONRAD JR</t>
  </si>
  <si>
    <t>EDWARD</t>
  </si>
  <si>
    <t>ALICE</t>
  </si>
  <si>
    <t>CORCORAN</t>
  </si>
  <si>
    <t>JOANNA</t>
  </si>
  <si>
    <t>CORELITZ</t>
  </si>
  <si>
    <t>FRONT COUNTER ASSISTANT</t>
  </si>
  <si>
    <t>JORGE</t>
  </si>
  <si>
    <t>CRUZ</t>
  </si>
  <si>
    <t>ASST DIRECTOR OF ENGINEERING</t>
  </si>
  <si>
    <t>CLARA SUE</t>
  </si>
  <si>
    <t>DANIELS</t>
  </si>
  <si>
    <t>LARRY</t>
  </si>
  <si>
    <t>VALERIE</t>
  </si>
  <si>
    <t>DAVIS</t>
  </si>
  <si>
    <t>NICHOLAS</t>
  </si>
  <si>
    <t>DEBOER</t>
  </si>
  <si>
    <t>DEMPSEY-KALLIS</t>
  </si>
  <si>
    <t>WATER PLANT CHEMIST</t>
  </si>
  <si>
    <t>GEORGE</t>
  </si>
  <si>
    <t>DOTSON</t>
  </si>
  <si>
    <t>THERESE</t>
  </si>
  <si>
    <t>DREWS</t>
  </si>
  <si>
    <t>DURBAND</t>
  </si>
  <si>
    <t>WLODZIMIERZ</t>
  </si>
  <si>
    <t>DUTKIEWICZ</t>
  </si>
  <si>
    <t>WATER PLANT MAINT WORKER  II</t>
  </si>
  <si>
    <t>BLAKE</t>
  </si>
  <si>
    <t>EASTMAN</t>
  </si>
  <si>
    <t>STEVEN</t>
  </si>
  <si>
    <t>EDER</t>
  </si>
  <si>
    <t>COMMUNITY SERVICE OFFICER I</t>
  </si>
  <si>
    <t>ERCK</t>
  </si>
  <si>
    <t>FABRIZIO</t>
  </si>
  <si>
    <t>DUDLEY</t>
  </si>
  <si>
    <t>FAIR</t>
  </si>
  <si>
    <t>PHILIP</t>
  </si>
  <si>
    <t>FALCONE</t>
  </si>
  <si>
    <t>FALK</t>
  </si>
  <si>
    <t>LYNDEN</t>
  </si>
  <si>
    <t>FIELDS</t>
  </si>
  <si>
    <t>FIORETTO</t>
  </si>
  <si>
    <t>MAINTENANCE WORKER I</t>
  </si>
  <si>
    <t>BENJAMIN</t>
  </si>
  <si>
    <t>FISHER</t>
  </si>
  <si>
    <t>FOLKERTS</t>
  </si>
  <si>
    <t>LARISA</t>
  </si>
  <si>
    <t>I</t>
  </si>
  <si>
    <t>FREIMANIS</t>
  </si>
  <si>
    <t>FRENZER</t>
  </si>
  <si>
    <t>VILLAGE MANAGER</t>
  </si>
  <si>
    <t>MELINDA</t>
  </si>
  <si>
    <t>GALL</t>
  </si>
  <si>
    <t>FINANCE DIRECTOR/TREASURER</t>
  </si>
  <si>
    <t>GAMBA</t>
  </si>
  <si>
    <t>LUIS</t>
  </si>
  <si>
    <t>GARCIA</t>
  </si>
  <si>
    <t>BUILDING MAINTAINER I</t>
  </si>
  <si>
    <t>CATV ASSISTANT (CAMERA)</t>
  </si>
  <si>
    <t>LANDON</t>
  </si>
  <si>
    <t>GIRARD</t>
  </si>
  <si>
    <t>GOLDIN</t>
  </si>
  <si>
    <t>BEVERLY</t>
  </si>
  <si>
    <t>GORR</t>
  </si>
  <si>
    <t>GARY</t>
  </si>
  <si>
    <t>GRAF</t>
  </si>
  <si>
    <t>GRAJEWSKI</t>
  </si>
  <si>
    <t>GREEN</t>
  </si>
  <si>
    <t>ALEX</t>
  </si>
  <si>
    <t>B</t>
  </si>
  <si>
    <t>GUIDARELLI</t>
  </si>
  <si>
    <t>H</t>
  </si>
  <si>
    <t>GUTH</t>
  </si>
  <si>
    <t>S</t>
  </si>
  <si>
    <t>GUTMAN</t>
  </si>
  <si>
    <t>GIS INTERN</t>
  </si>
  <si>
    <t>GWENDOLYN</t>
  </si>
  <si>
    <t>HALL</t>
  </si>
  <si>
    <t>GERALD</t>
  </si>
  <si>
    <t>HALLEY</t>
  </si>
  <si>
    <t>COMMUNITY SERV OFFICER I (P/T)</t>
  </si>
  <si>
    <t>HALTERMAN</t>
  </si>
  <si>
    <t>HAMMERSMITH</t>
  </si>
  <si>
    <t>LUKE</t>
  </si>
  <si>
    <t>HANDRICK</t>
  </si>
  <si>
    <t>VICTORIA</t>
  </si>
  <si>
    <t>HANSON</t>
  </si>
  <si>
    <t>CUSTOMER SERVICE SUPERVISOR</t>
  </si>
  <si>
    <t>HARRINGTON</t>
  </si>
  <si>
    <t>HAYES</t>
  </si>
  <si>
    <t>HEMESATH</t>
  </si>
  <si>
    <t>BARBARA</t>
  </si>
  <si>
    <t>HIRSCH</t>
  </si>
  <si>
    <t>EXEC SEC/VIL DEPUTY CLERK</t>
  </si>
  <si>
    <t>LYNN</t>
  </si>
  <si>
    <t>HOETTE</t>
  </si>
  <si>
    <t>PUBLIC HEALTH SANITARIAN</t>
  </si>
  <si>
    <t>HOFFMAN</t>
  </si>
  <si>
    <t>BRUCE</t>
  </si>
  <si>
    <t>HOLM</t>
  </si>
  <si>
    <t>DANIELLE</t>
  </si>
  <si>
    <t>HORN</t>
  </si>
  <si>
    <t>PROJECT MANAGER</t>
  </si>
  <si>
    <t>JOSHUA</t>
  </si>
  <si>
    <t>HORNBACHER</t>
  </si>
  <si>
    <t>DANIEL</t>
  </si>
  <si>
    <t>HUCK</t>
  </si>
  <si>
    <t>NATHAN</t>
  </si>
  <si>
    <t>HUFF</t>
  </si>
  <si>
    <t>HUGHES</t>
  </si>
  <si>
    <t>KATHY</t>
  </si>
  <si>
    <t>HUSSEY-ARNTSON</t>
  </si>
  <si>
    <t>MUSEUM DIRECTOR</t>
  </si>
  <si>
    <t>ISAACSON</t>
  </si>
  <si>
    <t>JACOBI</t>
  </si>
  <si>
    <t>RUSSELL</t>
  </si>
  <si>
    <t>JENSEN</t>
  </si>
  <si>
    <t>VILLAGE ENGINEER</t>
  </si>
  <si>
    <t>JORDAN</t>
  </si>
  <si>
    <t>ASST WP SUPERINTENDENT</t>
  </si>
  <si>
    <t>JOST</t>
  </si>
  <si>
    <t>ANDREW</t>
  </si>
  <si>
    <t>JURMU</t>
  </si>
  <si>
    <t>SOLVEIG</t>
  </si>
  <si>
    <t>KAHREN</t>
  </si>
  <si>
    <t>KEMPPAINEN</t>
  </si>
  <si>
    <t>VILLAGE FORESTER</t>
  </si>
  <si>
    <t>KEVIN</t>
  </si>
  <si>
    <t>KIDDLE</t>
  </si>
  <si>
    <t>BRIAN</t>
  </si>
  <si>
    <t>KING</t>
  </si>
  <si>
    <t>POLICE CHIEF</t>
  </si>
  <si>
    <t>FREDDIE</t>
  </si>
  <si>
    <t>TELECOMMUNICATOR</t>
  </si>
  <si>
    <t>LOUIS</t>
  </si>
  <si>
    <t>KLAUSING</t>
  </si>
  <si>
    <t>STREET SUPERINTENDENT</t>
  </si>
  <si>
    <t>KOFOED</t>
  </si>
  <si>
    <t>RYAN</t>
  </si>
  <si>
    <t>KOLZE</t>
  </si>
  <si>
    <t>KOPCZYK</t>
  </si>
  <si>
    <t>BRETT</t>
  </si>
  <si>
    <t>KRAHN</t>
  </si>
  <si>
    <t>KRETSCH</t>
  </si>
  <si>
    <t>WATER/SEWER SUPERINTENDENT</t>
  </si>
  <si>
    <t>KUMIEGA</t>
  </si>
  <si>
    <t>MAINTENANCE SUPERVISOR</t>
  </si>
  <si>
    <t>KUTSCHKE</t>
  </si>
  <si>
    <t>GUY</t>
  </si>
  <si>
    <t>LAM</t>
  </si>
  <si>
    <t>DEPUTY DIRECTOR OF PUBLIC WORK</t>
  </si>
  <si>
    <t>GLYNDEAN</t>
  </si>
  <si>
    <t>LANE</t>
  </si>
  <si>
    <t>LEONARDO</t>
  </si>
  <si>
    <t>LARA</t>
  </si>
  <si>
    <t>PERMIT CLERK</t>
  </si>
  <si>
    <t>DEBRA</t>
  </si>
  <si>
    <t>LAVIGNE</t>
  </si>
  <si>
    <t>PUBLIC WORKS DISPATCHER (P/T)</t>
  </si>
  <si>
    <t>F</t>
  </si>
  <si>
    <t>LAZAR</t>
  </si>
  <si>
    <t>METER SHOP SUPERVISOR</t>
  </si>
  <si>
    <t>STEPHEN</t>
  </si>
  <si>
    <t>LAZARUS</t>
  </si>
  <si>
    <t>PROCUREMENT SPECIALIST</t>
  </si>
  <si>
    <t>LEARY</t>
  </si>
  <si>
    <t>MUSEUM ASSISTANT (PT)</t>
  </si>
  <si>
    <t>LEIGH</t>
  </si>
  <si>
    <t>LETTIERI</t>
  </si>
  <si>
    <t>LITTLE</t>
  </si>
  <si>
    <t>TECH SUPPORT SPECIALIST (PT)</t>
  </si>
  <si>
    <t>ADMINISTRATIVE SERVICES</t>
  </si>
  <si>
    <t>LUDFORD</t>
  </si>
  <si>
    <t>LYNCH</t>
  </si>
  <si>
    <t>AUSTIN</t>
  </si>
  <si>
    <t>LYONS</t>
  </si>
  <si>
    <t>WATER TREATMENT OPERATOR I</t>
  </si>
  <si>
    <t>FRANK</t>
  </si>
  <si>
    <t>MAGER</t>
  </si>
  <si>
    <t>OSCAR</t>
  </si>
  <si>
    <t>MANCIA</t>
  </si>
  <si>
    <t>MANIS</t>
  </si>
  <si>
    <t>MARKOVICH</t>
  </si>
  <si>
    <t>MATICH</t>
  </si>
  <si>
    <t>ADMIN SECRETARY P/T</t>
  </si>
  <si>
    <t>LYNDA</t>
  </si>
  <si>
    <t>MCGARRY</t>
  </si>
  <si>
    <t>POLICE COMMANDER</t>
  </si>
  <si>
    <t>SHAWN</t>
  </si>
  <si>
    <t>MCGRATH</t>
  </si>
  <si>
    <t>WATER PLANT MAINT WORKER I</t>
  </si>
  <si>
    <t>MCGREAL</t>
  </si>
  <si>
    <t>FIRE CHIEF</t>
  </si>
  <si>
    <t>ELIZABETH</t>
  </si>
  <si>
    <t>MCGUIRE</t>
  </si>
  <si>
    <t>KATHERINE</t>
  </si>
  <si>
    <t>MCMANUS</t>
  </si>
  <si>
    <t>PLANNER II</t>
  </si>
  <si>
    <t>JERRITT</t>
  </si>
  <si>
    <t>MCMILLON</t>
  </si>
  <si>
    <t>WATER PLANT MECHANIC</t>
  </si>
  <si>
    <t>JESSE</t>
  </si>
  <si>
    <t>MCPHAIL</t>
  </si>
  <si>
    <t>KAREN</t>
  </si>
  <si>
    <t>MEERSMAN</t>
  </si>
  <si>
    <t>CABLE TV COORDINATOR</t>
  </si>
  <si>
    <t>MARY</t>
  </si>
  <si>
    <t>MENEGHELLO</t>
  </si>
  <si>
    <t>DATA PROCESSOR II (PT) IMRF</t>
  </si>
  <si>
    <t>MENZIES</t>
  </si>
  <si>
    <t>ALEJANDRO</t>
  </si>
  <si>
    <t>MERCADO</t>
  </si>
  <si>
    <t>MIAGUSKO</t>
  </si>
  <si>
    <t>GEORGIA</t>
  </si>
  <si>
    <t>MIHALOPOULOS</t>
  </si>
  <si>
    <t>PT PERMIT CLERK</t>
  </si>
  <si>
    <t>JOAN</t>
  </si>
  <si>
    <t>MILLER</t>
  </si>
  <si>
    <t>MINOGUE</t>
  </si>
  <si>
    <t>MONK</t>
  </si>
  <si>
    <t>MANUEL</t>
  </si>
  <si>
    <t>MORALES</t>
  </si>
  <si>
    <t>LAURA</t>
  </si>
  <si>
    <t>MORAN</t>
  </si>
  <si>
    <t>DATA PROCESSOR I (PT) IMRF</t>
  </si>
  <si>
    <t>QUENTIN</t>
  </si>
  <si>
    <t>MORRISSEY</t>
  </si>
  <si>
    <t>TYLER</t>
  </si>
  <si>
    <t>SANDRA</t>
  </si>
  <si>
    <t>MUELLER</t>
  </si>
  <si>
    <t>ADMINISTRATIVE ASSISTANT I</t>
  </si>
  <si>
    <t>KYLE</t>
  </si>
  <si>
    <t>MURPHY</t>
  </si>
  <si>
    <t>COLIN</t>
  </si>
  <si>
    <t>MURRAY</t>
  </si>
  <si>
    <t>MUZIK</t>
  </si>
  <si>
    <t>NEUBAUER</t>
  </si>
  <si>
    <t>NEURAUTER</t>
  </si>
  <si>
    <t>PHUONG</t>
  </si>
  <si>
    <t>NGUYEN</t>
  </si>
  <si>
    <t>SYSTEMS ADMINISTRATOR</t>
  </si>
  <si>
    <t>NONNEMACHER</t>
  </si>
  <si>
    <t>NORMAN</t>
  </si>
  <si>
    <t>BUILDING INSPECTOR</t>
  </si>
  <si>
    <t>NOVY</t>
  </si>
  <si>
    <t>SYNTHIA</t>
  </si>
  <si>
    <t>NUGENT</t>
  </si>
  <si>
    <t>MANAGEMENT ANALYST</t>
  </si>
  <si>
    <t>ROGER</t>
  </si>
  <si>
    <t>OCKRIM</t>
  </si>
  <si>
    <t>MARIA</t>
  </si>
  <si>
    <t>OLIVO</t>
  </si>
  <si>
    <t>CHRISTINE</t>
  </si>
  <si>
    <t>O'MALLEY</t>
  </si>
  <si>
    <t>ANDREA</t>
  </si>
  <si>
    <t>WATER PLANT INTERN</t>
  </si>
  <si>
    <t>OUTLAW</t>
  </si>
  <si>
    <t>MATHEW</t>
  </si>
  <si>
    <t>OVEREEM</t>
  </si>
  <si>
    <t>PACZOSA</t>
  </si>
  <si>
    <t>PADRON</t>
  </si>
  <si>
    <t>JULIE</t>
  </si>
  <si>
    <t>PARISI</t>
  </si>
  <si>
    <t>PASQUESI</t>
  </si>
  <si>
    <t>PATER</t>
  </si>
  <si>
    <t>MECHANIC II</t>
  </si>
  <si>
    <t>RAIMOND</t>
  </si>
  <si>
    <t>PAVELY</t>
  </si>
  <si>
    <t>PEREZ</t>
  </si>
  <si>
    <t>PERKINS</t>
  </si>
  <si>
    <t>DEPUTY POLICE CHIEF SERVICES</t>
  </si>
  <si>
    <t>G</t>
  </si>
  <si>
    <t>PERLEY</t>
  </si>
  <si>
    <t>ADMINISTRATIVE MANAGER</t>
  </si>
  <si>
    <t>ADAM</t>
  </si>
  <si>
    <t>PETERSON</t>
  </si>
  <si>
    <t>POLICE COMMUNICATIONS SUPR</t>
  </si>
  <si>
    <t>IRA</t>
  </si>
  <si>
    <t>PETTIUS</t>
  </si>
  <si>
    <t>PREJZNER</t>
  </si>
  <si>
    <t>ASST DIR OF ADM SERVICES</t>
  </si>
  <si>
    <t>PROCTOR</t>
  </si>
  <si>
    <t>PRZEKOTA</t>
  </si>
  <si>
    <t>NABIL</t>
  </si>
  <si>
    <t>QUAFISHEH</t>
  </si>
  <si>
    <t>DIRECTOR OF WATER RESOURCES</t>
  </si>
  <si>
    <t>RAMAKER</t>
  </si>
  <si>
    <t>FACILITIES MANAGER</t>
  </si>
  <si>
    <t>RACHAEL</t>
  </si>
  <si>
    <t>RANDOLPH</t>
  </si>
  <si>
    <t>PLANNER III</t>
  </si>
  <si>
    <t>FIDEL</t>
  </si>
  <si>
    <t>RENTERIA</t>
  </si>
  <si>
    <t>VINCENT</t>
  </si>
  <si>
    <t>RHINE</t>
  </si>
  <si>
    <t>RICCI</t>
  </si>
  <si>
    <t>RICHARDS</t>
  </si>
  <si>
    <t>FIREFIGHTER</t>
  </si>
  <si>
    <t>BASIL</t>
  </si>
  <si>
    <t>RIGAS</t>
  </si>
  <si>
    <t>RICHARD CODY</t>
  </si>
  <si>
    <t>RIGGAN II</t>
  </si>
  <si>
    <t>RINDFLEISCH</t>
  </si>
  <si>
    <t>RISKO</t>
  </si>
  <si>
    <t>ASSISTANT FINANCE DIRECTOR</t>
  </si>
  <si>
    <t>RIZZO</t>
  </si>
  <si>
    <t>LISA</t>
  </si>
  <si>
    <t>ROBERTS</t>
  </si>
  <si>
    <t>ASSISTANT DIR OF COM DEV</t>
  </si>
  <si>
    <t>LISSA</t>
  </si>
  <si>
    <t>ROBERTSON</t>
  </si>
  <si>
    <t>ROBINSON</t>
  </si>
  <si>
    <t>RODRIGUEZ</t>
  </si>
  <si>
    <t>RUBIN</t>
  </si>
  <si>
    <t>CLIFF</t>
  </si>
  <si>
    <t>RUEMMLER</t>
  </si>
  <si>
    <t>CAROLYN</t>
  </si>
  <si>
    <t>RUFF</t>
  </si>
  <si>
    <t>FIRE SUMMER EMPLOYEE</t>
  </si>
  <si>
    <t>RUSZCZYK</t>
  </si>
  <si>
    <t>FAYE</t>
  </si>
  <si>
    <t>SANDER</t>
  </si>
  <si>
    <t>RAY</t>
  </si>
  <si>
    <t>SANTANA</t>
  </si>
  <si>
    <t>FRED</t>
  </si>
  <si>
    <t>SANTINI</t>
  </si>
  <si>
    <t>ENGINEERING ASSISTANT I</t>
  </si>
  <si>
    <t>SCHEETZ</t>
  </si>
  <si>
    <t>SCHMIDT</t>
  </si>
  <si>
    <t>SCHOUTEN</t>
  </si>
  <si>
    <t>MARY ANN</t>
  </si>
  <si>
    <t>SCHULTHEIS</t>
  </si>
  <si>
    <t>SCHUMAN</t>
  </si>
  <si>
    <t>NIGEL</t>
  </si>
  <si>
    <t>SERBE</t>
  </si>
  <si>
    <t>HERBERT</t>
  </si>
  <si>
    <t>SHERIFF</t>
  </si>
  <si>
    <t>SIEGEL</t>
  </si>
  <si>
    <t>SIMON</t>
  </si>
  <si>
    <t>LUCAS</t>
  </si>
  <si>
    <t>SIVERTSEN</t>
  </si>
  <si>
    <t>BUSINESS DEVELOPMNT COORDINATR</t>
  </si>
  <si>
    <t>SKILES</t>
  </si>
  <si>
    <t>ADMIN SERVICES DIRECTOR</t>
  </si>
  <si>
    <t>BETTYE</t>
  </si>
  <si>
    <t>SMITH</t>
  </si>
  <si>
    <t>KURT</t>
  </si>
  <si>
    <t>VEHICLE MAINT SUPERINTENDENT</t>
  </si>
  <si>
    <t>JONATHAN</t>
  </si>
  <si>
    <t>SOKOLNIK</t>
  </si>
  <si>
    <t>EMILY</t>
  </si>
  <si>
    <t>SOLTWISCH</t>
  </si>
  <si>
    <t>SORBY</t>
  </si>
  <si>
    <t>SPARKS</t>
  </si>
  <si>
    <t>KEITH</t>
  </si>
  <si>
    <t>ALLEN</t>
  </si>
  <si>
    <t>STEC</t>
  </si>
  <si>
    <t>PARKING OFFICER (P/T)</t>
  </si>
  <si>
    <t>STEIN</t>
  </si>
  <si>
    <t>CORPORATION COUNSEL</t>
  </si>
  <si>
    <t>LAW</t>
  </si>
  <si>
    <t>BRANDON</t>
  </si>
  <si>
    <t>STENGER</t>
  </si>
  <si>
    <t>STOCKINGER</t>
  </si>
  <si>
    <t>STRANSKY</t>
  </si>
  <si>
    <t>SWEET</t>
  </si>
  <si>
    <t>TERRY</t>
  </si>
  <si>
    <t>THOMPSON</t>
  </si>
  <si>
    <t>CODE ENFORCEMENT OFFICER (PT)</t>
  </si>
  <si>
    <t>THVEDT</t>
  </si>
  <si>
    <t>EDMUND</t>
  </si>
  <si>
    <t>TRAGE III</t>
  </si>
  <si>
    <t>TRAVIS</t>
  </si>
  <si>
    <t>BLYTHE</t>
  </si>
  <si>
    <t>TRILLING</t>
  </si>
  <si>
    <t>PAYROLL/AP ADMINISTRATOR</t>
  </si>
  <si>
    <t>JAZZIA</t>
  </si>
  <si>
    <t>UBEID</t>
  </si>
  <si>
    <t>KIRSTEN</t>
  </si>
  <si>
    <t>VICK</t>
  </si>
  <si>
    <t>CATV PRODUCTION ASSISTANT (PT)</t>
  </si>
  <si>
    <t>SAM</t>
  </si>
  <si>
    <t>WALKER</t>
  </si>
  <si>
    <t>WALSH</t>
  </si>
  <si>
    <t>WALTERS</t>
  </si>
  <si>
    <t>WASLEY</t>
  </si>
  <si>
    <t>JACOB</t>
  </si>
  <si>
    <t>WATT</t>
  </si>
  <si>
    <t>ENGINEERING TECHNICIAN</t>
  </si>
  <si>
    <t>TROY</t>
  </si>
  <si>
    <t>WAYLAND</t>
  </si>
  <si>
    <t>JASON</t>
  </si>
  <si>
    <t>WEGLARZ</t>
  </si>
  <si>
    <t>WEINER</t>
  </si>
  <si>
    <t>CARLY</t>
  </si>
  <si>
    <t>WEINMAN</t>
  </si>
  <si>
    <t>WELTER</t>
  </si>
  <si>
    <t>COMM SERV OFFICR I PT/NON IMRF</t>
  </si>
  <si>
    <t>WESSEL</t>
  </si>
  <si>
    <t>WILK</t>
  </si>
  <si>
    <t>CATHY</t>
  </si>
  <si>
    <t>WILLIAMS</t>
  </si>
  <si>
    <t>LAURIE</t>
  </si>
  <si>
    <t>WINSTON</t>
  </si>
  <si>
    <t>WOKURKA</t>
  </si>
  <si>
    <t>CONRAD</t>
  </si>
  <si>
    <t>WOLSKI</t>
  </si>
  <si>
    <t>WOZNEY</t>
  </si>
  <si>
    <t>TERRANCE</t>
  </si>
  <si>
    <t>WRIGHT</t>
  </si>
  <si>
    <t>WRZALA</t>
  </si>
  <si>
    <t>YOUNAN</t>
  </si>
  <si>
    <t>Title</t>
  </si>
  <si>
    <t>Village of Wilmette, IL</t>
  </si>
  <si>
    <t>Payroll 2017</t>
  </si>
  <si>
    <t>Base Salary</t>
  </si>
  <si>
    <t>Overtime</t>
  </si>
  <si>
    <t>Gross Annual Wages</t>
  </si>
  <si>
    <t>On-call Pay</t>
  </si>
  <si>
    <t>Vacation Bal. Payout</t>
  </si>
  <si>
    <t>RIKJE</t>
  </si>
  <si>
    <t>10/32016</t>
  </si>
  <si>
    <t>BRAUN</t>
  </si>
  <si>
    <t>Holiday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</si>
</sst>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yy"/>
  </numFmts>
  <fonts count="8">
    <font>
      <sz val="11"/>
      <name val="Calibri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 applyNumberFormat="1" applyFont="1"/>
    <xf numFmtId="0" fontId="3" fillId="0" borderId="0" xfId="0" applyNumberFormat="1" applyFont="1" applyAlignment="1">
      <alignment vertical="top"/>
    </xf>
    <xf numFmtId="0" fontId="4" fillId="0" borderId="0" xfId="0" applyNumberFormat="1" applyFont="1"/>
    <xf numFmtId="0" fontId="0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2" fontId="5" fillId="0" borderId="0" xfId="0" applyNumberFormat="1" applyFont="1"/>
    <xf numFmtId="2" fontId="0" fillId="0" borderId="0" xfId="0" applyNumberFormat="1" applyFont="1"/>
    <xf numFmtId="1" fontId="0" fillId="0" borderId="0" xfId="0" applyNumberFormat="1" applyFont="1"/>
    <xf numFmtId="0" fontId="0" fillId="0" borderId="0" xfId="0" applyNumberFormat="1"/>
    <xf numFmtId="1" fontId="0" fillId="0" borderId="0" xfId="0" applyNumberFormat="1"/>
    <xf numFmtId="1" fontId="2" fillId="0" borderId="0" xfId="0" applyNumberFormat="1" applyFont="1" applyAlignment="1">
      <alignment vertical="top"/>
    </xf>
    <xf numFmtId="43" fontId="0" fillId="0" borderId="0" xfId="1" applyFont="1"/>
    <xf numFmtId="43" fontId="7" fillId="0" borderId="0" xfId="1" applyFont="1"/>
    <xf numFmtId="2" fontId="1" fillId="2" borderId="0" xfId="0" applyNumberFormat="1" applyFont="1" applyFill="1" applyAlignment="1">
      <alignment horizontal="center" vertical="top"/>
    </xf>
    <xf numFmtId="1" fontId="0" fillId="0" borderId="1" xfId="0" applyNumberFormat="1" applyBorder="1"/>
    <xf numFmtId="0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43" fontId="0" fillId="0" borderId="1" xfId="1" applyFont="1" applyBorder="1"/>
    <xf numFmtId="14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0" fillId="0" borderId="0" xfId="0" applyNumberFormat="1" applyBorder="1"/>
    <xf numFmtId="0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43" fontId="0" fillId="0" borderId="0" xfId="1" applyFont="1" applyBorder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tabSelected="1" workbookViewId="0">
      <pane xSplit="4" ySplit="4" topLeftCell="I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/>
  <cols>
    <col min="1" max="1" width="9.140625" style="7" customWidth="1"/>
    <col min="2" max="2" width="16.5703125" customWidth="1"/>
    <col min="3" max="3" width="13.5703125" customWidth="1"/>
    <col min="4" max="4" width="17.5703125" customWidth="1"/>
    <col min="5" max="5" width="9.140625" customWidth="1"/>
    <col min="6" max="6" width="14.42578125" style="3" customWidth="1"/>
    <col min="7" max="7" width="37" customWidth="1"/>
    <col min="8" max="8" width="26.42578125" bestFit="1" customWidth="1"/>
    <col min="9" max="9" width="19.28515625" customWidth="1"/>
    <col min="10" max="11" width="17.28515625" customWidth="1"/>
    <col min="12" max="12" width="10.85546875" bestFit="1" customWidth="1"/>
    <col min="13" max="13" width="17" customWidth="1"/>
    <col min="14" max="14" width="19.42578125" bestFit="1" customWidth="1"/>
  </cols>
  <sheetData>
    <row r="1" spans="1:14" ht="15.75">
      <c r="A1" s="6" t="s">
        <v>587</v>
      </c>
    </row>
    <row r="2" spans="1:14" ht="15.75">
      <c r="A2" s="6" t="s">
        <v>588</v>
      </c>
    </row>
    <row r="4" spans="1:14">
      <c r="A4" s="1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586</v>
      </c>
      <c r="H4" s="4" t="s">
        <v>6</v>
      </c>
      <c r="I4" s="4" t="s">
        <v>589</v>
      </c>
      <c r="J4" s="4" t="s">
        <v>590</v>
      </c>
      <c r="K4" s="4" t="s">
        <v>597</v>
      </c>
      <c r="L4" s="4" t="s">
        <v>592</v>
      </c>
      <c r="M4" s="4" t="s">
        <v>593</v>
      </c>
      <c r="N4" s="4" t="s">
        <v>591</v>
      </c>
    </row>
    <row r="5" spans="1:14">
      <c r="A5" s="10">
        <v>101</v>
      </c>
      <c r="B5" s="1" t="s">
        <v>279</v>
      </c>
      <c r="C5" s="1" t="s">
        <v>35</v>
      </c>
      <c r="D5" s="1" t="s">
        <v>418</v>
      </c>
      <c r="E5" s="1" t="s">
        <v>10</v>
      </c>
      <c r="F5" s="5">
        <v>37502</v>
      </c>
      <c r="G5" s="1" t="s">
        <v>52</v>
      </c>
      <c r="H5" s="1" t="s">
        <v>53</v>
      </c>
      <c r="I5" s="12">
        <v>77262.94</v>
      </c>
      <c r="J5" s="12">
        <v>5539.119999999999</v>
      </c>
      <c r="K5" s="12"/>
      <c r="L5" s="12">
        <v>1250</v>
      </c>
      <c r="M5" s="12"/>
      <c r="N5" s="12">
        <f t="shared" ref="N5:N68" si="0">SUM(I5:M5)</f>
        <v>84052.06</v>
      </c>
    </row>
    <row r="6" spans="1:14">
      <c r="A6" s="10">
        <v>102</v>
      </c>
      <c r="B6" s="1" t="s">
        <v>101</v>
      </c>
      <c r="C6" s="1" t="s">
        <v>46</v>
      </c>
      <c r="D6" s="1" t="s">
        <v>102</v>
      </c>
      <c r="E6" s="1" t="s">
        <v>10</v>
      </c>
      <c r="F6" s="5">
        <v>32964</v>
      </c>
      <c r="G6" s="1" t="s">
        <v>74</v>
      </c>
      <c r="H6" s="1" t="s">
        <v>30</v>
      </c>
      <c r="I6" s="12">
        <v>104896.19</v>
      </c>
      <c r="J6" s="12">
        <f>3505.24-597.05</f>
        <v>2908.1899999999996</v>
      </c>
      <c r="K6">
        <v>597.04999999999995</v>
      </c>
      <c r="L6" s="12"/>
      <c r="M6" s="12"/>
      <c r="N6" s="12">
        <f t="shared" si="0"/>
        <v>108401.43000000001</v>
      </c>
    </row>
    <row r="7" spans="1:14">
      <c r="A7" s="10">
        <v>105</v>
      </c>
      <c r="B7" s="1" t="s">
        <v>405</v>
      </c>
      <c r="C7" s="1" t="s">
        <v>90</v>
      </c>
      <c r="D7" s="1" t="s">
        <v>406</v>
      </c>
      <c r="E7" s="1" t="s">
        <v>10</v>
      </c>
      <c r="F7" s="5">
        <v>34927</v>
      </c>
      <c r="G7" s="1" t="s">
        <v>305</v>
      </c>
      <c r="H7" s="1" t="s">
        <v>30</v>
      </c>
      <c r="I7" s="12">
        <v>149333.79</v>
      </c>
      <c r="J7" s="12">
        <v>0</v>
      </c>
      <c r="K7" s="12"/>
      <c r="L7" s="12"/>
      <c r="M7" s="12"/>
      <c r="N7" s="12">
        <f t="shared" si="0"/>
        <v>149333.79</v>
      </c>
    </row>
    <row r="8" spans="1:14">
      <c r="A8" s="10">
        <v>111</v>
      </c>
      <c r="B8" s="1" t="s">
        <v>380</v>
      </c>
      <c r="C8" s="1" t="s">
        <v>10</v>
      </c>
      <c r="D8" s="1" t="s">
        <v>381</v>
      </c>
      <c r="E8" s="1" t="s">
        <v>10</v>
      </c>
      <c r="F8" s="5">
        <v>36529</v>
      </c>
      <c r="G8" s="1" t="s">
        <v>382</v>
      </c>
      <c r="H8" s="1" t="s">
        <v>41</v>
      </c>
      <c r="I8" s="12">
        <v>13540.54</v>
      </c>
      <c r="J8" s="12"/>
      <c r="K8" s="12"/>
      <c r="L8" s="12"/>
      <c r="M8" s="12"/>
      <c r="N8" s="12">
        <f t="shared" si="0"/>
        <v>13540.54</v>
      </c>
    </row>
    <row r="9" spans="1:14">
      <c r="A9" s="10">
        <v>112</v>
      </c>
      <c r="B9" s="1" t="s">
        <v>61</v>
      </c>
      <c r="C9" s="1" t="s">
        <v>14</v>
      </c>
      <c r="D9" s="1" t="s">
        <v>62</v>
      </c>
      <c r="E9" s="1" t="s">
        <v>10</v>
      </c>
      <c r="F9" s="5">
        <v>29885</v>
      </c>
      <c r="G9" s="1" t="s">
        <v>63</v>
      </c>
      <c r="H9" s="1" t="s">
        <v>64</v>
      </c>
      <c r="I9" s="12">
        <v>44845.56</v>
      </c>
      <c r="J9" s="12">
        <v>270.37</v>
      </c>
      <c r="K9" s="12"/>
      <c r="L9" s="12"/>
      <c r="M9" s="12">
        <v>3563.49</v>
      </c>
      <c r="N9" s="12">
        <f t="shared" si="0"/>
        <v>48679.42</v>
      </c>
    </row>
    <row r="10" spans="1:14">
      <c r="A10" s="10">
        <v>121</v>
      </c>
      <c r="B10" s="1" t="s">
        <v>101</v>
      </c>
      <c r="C10" s="1" t="s">
        <v>46</v>
      </c>
      <c r="D10" s="1" t="s">
        <v>127</v>
      </c>
      <c r="E10" s="1" t="s">
        <v>10</v>
      </c>
      <c r="F10" s="5">
        <v>33301</v>
      </c>
      <c r="G10" s="1" t="s">
        <v>128</v>
      </c>
      <c r="H10" s="1" t="s">
        <v>12</v>
      </c>
      <c r="I10" s="12">
        <v>63045.75</v>
      </c>
      <c r="J10" s="12">
        <v>4705.68</v>
      </c>
      <c r="K10" s="12"/>
      <c r="L10" s="12">
        <v>2583.6</v>
      </c>
      <c r="M10" s="12">
        <v>14778.85</v>
      </c>
      <c r="N10" s="12">
        <f t="shared" si="0"/>
        <v>85113.88</v>
      </c>
    </row>
    <row r="11" spans="1:14">
      <c r="A11" s="10">
        <v>122</v>
      </c>
      <c r="B11" s="1" t="s">
        <v>520</v>
      </c>
      <c r="C11" s="1" t="s">
        <v>8</v>
      </c>
      <c r="D11" s="1" t="s">
        <v>519</v>
      </c>
      <c r="E11" s="1" t="s">
        <v>10</v>
      </c>
      <c r="F11" s="5">
        <v>33448</v>
      </c>
      <c r="G11" s="1" t="s">
        <v>521</v>
      </c>
      <c r="H11" s="1" t="s">
        <v>12</v>
      </c>
      <c r="I11" s="12">
        <v>112846.08</v>
      </c>
      <c r="J11" s="12">
        <v>4465.12</v>
      </c>
      <c r="K11" s="12"/>
      <c r="L11" s="12">
        <v>450</v>
      </c>
      <c r="M11" s="12"/>
      <c r="N11" s="12">
        <f t="shared" si="0"/>
        <v>117761.2</v>
      </c>
    </row>
    <row r="12" spans="1:14">
      <c r="A12" s="10">
        <v>124</v>
      </c>
      <c r="B12" s="1" t="s">
        <v>111</v>
      </c>
      <c r="C12" s="1" t="s">
        <v>10</v>
      </c>
      <c r="D12" s="1" t="s">
        <v>112</v>
      </c>
      <c r="E12" s="1" t="s">
        <v>10</v>
      </c>
      <c r="F12" s="5">
        <v>35664</v>
      </c>
      <c r="G12" s="1" t="s">
        <v>113</v>
      </c>
      <c r="H12" s="1" t="s">
        <v>30</v>
      </c>
      <c r="I12" s="12">
        <v>13014.34</v>
      </c>
      <c r="J12" s="12">
        <v>539.04999999999995</v>
      </c>
      <c r="K12" s="12"/>
      <c r="L12" s="12"/>
      <c r="M12" s="12"/>
      <c r="N12" s="12">
        <f t="shared" si="0"/>
        <v>13553.39</v>
      </c>
    </row>
    <row r="13" spans="1:14">
      <c r="A13" s="10">
        <v>127</v>
      </c>
      <c r="B13" s="1" t="s">
        <v>528</v>
      </c>
      <c r="C13" s="1" t="s">
        <v>58</v>
      </c>
      <c r="D13" s="1" t="s">
        <v>527</v>
      </c>
      <c r="E13" s="1" t="s">
        <v>10</v>
      </c>
      <c r="F13" s="5">
        <v>32779</v>
      </c>
      <c r="G13" s="1" t="s">
        <v>11</v>
      </c>
      <c r="H13" s="1" t="s">
        <v>12</v>
      </c>
      <c r="I13" s="12">
        <v>96119.039999999994</v>
      </c>
      <c r="J13" s="12">
        <v>1722.78</v>
      </c>
      <c r="K13" s="12"/>
      <c r="L13" s="12"/>
      <c r="M13" s="12"/>
      <c r="N13" s="12">
        <f t="shared" si="0"/>
        <v>97841.819999999992</v>
      </c>
    </row>
    <row r="14" spans="1:14">
      <c r="A14" s="10">
        <v>130</v>
      </c>
      <c r="B14" s="1" t="s">
        <v>238</v>
      </c>
      <c r="C14" s="1" t="s">
        <v>108</v>
      </c>
      <c r="D14" s="1" t="s">
        <v>239</v>
      </c>
      <c r="E14" s="1" t="s">
        <v>10</v>
      </c>
      <c r="F14" s="5">
        <v>29083</v>
      </c>
      <c r="G14" s="1" t="s">
        <v>231</v>
      </c>
      <c r="H14" s="1" t="s">
        <v>12</v>
      </c>
      <c r="I14" s="12">
        <v>71286.960000000006</v>
      </c>
      <c r="J14" s="12">
        <v>2905.64</v>
      </c>
      <c r="K14" s="12"/>
      <c r="L14" s="12">
        <v>2981.78</v>
      </c>
      <c r="M14" s="12"/>
      <c r="N14" s="12">
        <f t="shared" si="0"/>
        <v>77174.38</v>
      </c>
    </row>
    <row r="15" spans="1:14">
      <c r="A15" s="10">
        <v>133</v>
      </c>
      <c r="B15" s="1" t="s">
        <v>118</v>
      </c>
      <c r="C15" s="1" t="s">
        <v>58</v>
      </c>
      <c r="D15" s="1" t="s">
        <v>360</v>
      </c>
      <c r="E15" s="1" t="s">
        <v>10</v>
      </c>
      <c r="F15" s="5">
        <v>34715</v>
      </c>
      <c r="G15" s="1" t="s">
        <v>361</v>
      </c>
      <c r="H15" s="1" t="s">
        <v>30</v>
      </c>
      <c r="I15" s="12">
        <v>126703.92</v>
      </c>
      <c r="J15" s="12">
        <v>25902.02</v>
      </c>
      <c r="K15" s="12"/>
      <c r="L15" s="12"/>
      <c r="M15" s="12"/>
      <c r="N15" s="12">
        <f t="shared" si="0"/>
        <v>152605.94</v>
      </c>
    </row>
    <row r="16" spans="1:14">
      <c r="A16" s="10">
        <v>136</v>
      </c>
      <c r="B16" s="1" t="s">
        <v>131</v>
      </c>
      <c r="C16" s="1" t="s">
        <v>10</v>
      </c>
      <c r="D16" s="1" t="s">
        <v>132</v>
      </c>
      <c r="E16" s="1" t="s">
        <v>10</v>
      </c>
      <c r="F16" s="5">
        <v>35751</v>
      </c>
      <c r="G16" s="1" t="s">
        <v>133</v>
      </c>
      <c r="H16" s="1" t="s">
        <v>30</v>
      </c>
      <c r="I16" s="12">
        <v>68430.78</v>
      </c>
      <c r="J16" s="12">
        <v>0</v>
      </c>
      <c r="K16" s="12"/>
      <c r="L16" s="12"/>
      <c r="M16" s="12"/>
      <c r="N16" s="12">
        <f t="shared" si="0"/>
        <v>68430.78</v>
      </c>
    </row>
    <row r="17" spans="1:14">
      <c r="A17" s="10">
        <v>141</v>
      </c>
      <c r="B17" s="1" t="s">
        <v>384</v>
      </c>
      <c r="C17" s="1" t="s">
        <v>10</v>
      </c>
      <c r="D17" s="1" t="s">
        <v>385</v>
      </c>
      <c r="E17" s="1" t="s">
        <v>10</v>
      </c>
      <c r="F17" s="5">
        <v>36165</v>
      </c>
      <c r="G17" s="1" t="s">
        <v>74</v>
      </c>
      <c r="H17" s="1" t="s">
        <v>30</v>
      </c>
      <c r="I17" s="12">
        <v>102623.03999999999</v>
      </c>
      <c r="J17" s="12">
        <v>6525.79</v>
      </c>
      <c r="K17" s="12"/>
      <c r="L17" s="12"/>
      <c r="M17" s="12"/>
      <c r="N17" s="12">
        <f t="shared" si="0"/>
        <v>109148.82999999999</v>
      </c>
    </row>
    <row r="18" spans="1:14">
      <c r="A18" s="10">
        <v>144</v>
      </c>
      <c r="B18" s="1" t="s">
        <v>390</v>
      </c>
      <c r="C18" s="1" t="s">
        <v>46</v>
      </c>
      <c r="D18" s="1" t="s">
        <v>391</v>
      </c>
      <c r="E18" s="1" t="s">
        <v>10</v>
      </c>
      <c r="F18" s="5">
        <v>32944</v>
      </c>
      <c r="G18" s="1" t="s">
        <v>133</v>
      </c>
      <c r="H18" s="1" t="s">
        <v>30</v>
      </c>
      <c r="I18" s="12">
        <v>69690.960000000006</v>
      </c>
      <c r="J18" s="12">
        <v>0</v>
      </c>
      <c r="K18" s="12"/>
      <c r="L18" s="12"/>
      <c r="M18" s="12"/>
      <c r="N18" s="12">
        <f t="shared" si="0"/>
        <v>69690.960000000006</v>
      </c>
    </row>
    <row r="19" spans="1:14">
      <c r="A19" s="10">
        <v>146</v>
      </c>
      <c r="B19" s="1" t="s">
        <v>284</v>
      </c>
      <c r="C19" s="1" t="s">
        <v>10</v>
      </c>
      <c r="D19" s="1" t="s">
        <v>285</v>
      </c>
      <c r="E19" s="1" t="s">
        <v>10</v>
      </c>
      <c r="F19" s="5">
        <v>34106</v>
      </c>
      <c r="G19" s="1" t="s">
        <v>286</v>
      </c>
      <c r="H19" s="1" t="s">
        <v>121</v>
      </c>
      <c r="I19" s="12">
        <v>85665.12</v>
      </c>
      <c r="J19" s="12">
        <v>0</v>
      </c>
      <c r="K19" s="12"/>
      <c r="L19" s="12"/>
      <c r="M19" s="12"/>
      <c r="N19" s="12">
        <f t="shared" si="0"/>
        <v>85665.12</v>
      </c>
    </row>
    <row r="20" spans="1:14">
      <c r="A20" s="10">
        <v>149</v>
      </c>
      <c r="B20" s="1" t="s">
        <v>138</v>
      </c>
      <c r="C20" s="1" t="s">
        <v>35</v>
      </c>
      <c r="D20" s="1" t="s">
        <v>139</v>
      </c>
      <c r="E20" s="1" t="s">
        <v>10</v>
      </c>
      <c r="F20" s="5">
        <v>36893</v>
      </c>
      <c r="G20" s="1" t="s">
        <v>74</v>
      </c>
      <c r="H20" s="1" t="s">
        <v>30</v>
      </c>
      <c r="I20" s="12">
        <v>101622.96</v>
      </c>
      <c r="J20" s="12">
        <v>0</v>
      </c>
      <c r="K20" s="12"/>
      <c r="L20" s="12"/>
      <c r="M20" s="12"/>
      <c r="N20" s="12">
        <f t="shared" si="0"/>
        <v>101622.96</v>
      </c>
    </row>
    <row r="21" spans="1:14">
      <c r="A21" s="10">
        <v>150</v>
      </c>
      <c r="B21" s="1" t="s">
        <v>171</v>
      </c>
      <c r="C21" s="1" t="s">
        <v>10</v>
      </c>
      <c r="D21" s="1" t="s">
        <v>339</v>
      </c>
      <c r="E21" s="1" t="s">
        <v>10</v>
      </c>
      <c r="F21" s="5">
        <v>36298</v>
      </c>
      <c r="G21" s="1" t="s">
        <v>340</v>
      </c>
      <c r="H21" s="1" t="s">
        <v>121</v>
      </c>
      <c r="I21" s="12">
        <v>29310.84</v>
      </c>
      <c r="J21" s="12"/>
      <c r="K21" s="12"/>
      <c r="L21" s="12"/>
      <c r="M21" s="12"/>
      <c r="N21" s="12">
        <f t="shared" si="0"/>
        <v>29310.84</v>
      </c>
    </row>
    <row r="22" spans="1:14">
      <c r="A22" s="10">
        <v>160</v>
      </c>
      <c r="B22" s="1" t="s">
        <v>377</v>
      </c>
      <c r="C22" s="1" t="s">
        <v>10</v>
      </c>
      <c r="D22" s="1" t="s">
        <v>378</v>
      </c>
      <c r="E22" s="1" t="s">
        <v>10</v>
      </c>
      <c r="F22" s="5">
        <v>34344</v>
      </c>
      <c r="G22" s="1" t="s">
        <v>379</v>
      </c>
      <c r="H22" s="1" t="s">
        <v>121</v>
      </c>
      <c r="I22" s="12">
        <v>85665.12</v>
      </c>
      <c r="J22" s="12">
        <v>0</v>
      </c>
      <c r="K22" s="12"/>
      <c r="L22" s="12"/>
      <c r="M22" s="12"/>
      <c r="N22" s="12">
        <f t="shared" si="0"/>
        <v>85665.12</v>
      </c>
    </row>
    <row r="23" spans="1:14">
      <c r="A23" s="10">
        <v>161</v>
      </c>
      <c r="B23" s="1" t="s">
        <v>402</v>
      </c>
      <c r="C23" s="1" t="s">
        <v>10</v>
      </c>
      <c r="D23" s="1" t="s">
        <v>403</v>
      </c>
      <c r="E23" s="1" t="s">
        <v>10</v>
      </c>
      <c r="F23" s="5">
        <v>36419</v>
      </c>
      <c r="G23" s="1" t="s">
        <v>404</v>
      </c>
      <c r="H23" s="1" t="s">
        <v>41</v>
      </c>
      <c r="I23" s="12">
        <v>80135.039999999994</v>
      </c>
      <c r="J23" s="12">
        <v>0</v>
      </c>
      <c r="K23" s="12"/>
      <c r="L23" s="12"/>
      <c r="M23" s="12"/>
      <c r="N23" s="12">
        <f t="shared" si="0"/>
        <v>80135.039999999994</v>
      </c>
    </row>
    <row r="24" spans="1:14">
      <c r="A24" s="10">
        <v>165</v>
      </c>
      <c r="B24" s="1" t="s">
        <v>156</v>
      </c>
      <c r="C24" s="1" t="s">
        <v>46</v>
      </c>
      <c r="D24" s="1" t="s">
        <v>157</v>
      </c>
      <c r="E24" s="1" t="s">
        <v>10</v>
      </c>
      <c r="F24" s="5">
        <v>33030</v>
      </c>
      <c r="G24" s="1" t="s">
        <v>158</v>
      </c>
      <c r="H24" s="1" t="s">
        <v>21</v>
      </c>
      <c r="I24" s="12">
        <v>91805.04</v>
      </c>
      <c r="J24" s="12">
        <v>584.28</v>
      </c>
      <c r="K24" s="12"/>
      <c r="L24" s="12"/>
      <c r="M24" s="12"/>
      <c r="N24" s="12">
        <f t="shared" si="0"/>
        <v>92389.319999999992</v>
      </c>
    </row>
    <row r="25" spans="1:14">
      <c r="A25" s="10">
        <v>166</v>
      </c>
      <c r="B25" s="1" t="s">
        <v>159</v>
      </c>
      <c r="C25" s="1" t="s">
        <v>10</v>
      </c>
      <c r="D25" s="1" t="s">
        <v>160</v>
      </c>
      <c r="E25" s="1" t="s">
        <v>10</v>
      </c>
      <c r="F25" s="5">
        <v>33644</v>
      </c>
      <c r="G25" s="1" t="s">
        <v>161</v>
      </c>
      <c r="H25" s="1" t="s">
        <v>30</v>
      </c>
      <c r="I25" s="12">
        <v>100638</v>
      </c>
      <c r="J25" s="12">
        <v>788.3</v>
      </c>
      <c r="K25" s="12"/>
      <c r="L25" s="12"/>
      <c r="M25" s="12"/>
      <c r="N25" s="12">
        <f t="shared" si="0"/>
        <v>101426.3</v>
      </c>
    </row>
    <row r="26" spans="1:14">
      <c r="A26" s="10">
        <v>173</v>
      </c>
      <c r="B26" s="1" t="s">
        <v>171</v>
      </c>
      <c r="C26" s="1" t="s">
        <v>35</v>
      </c>
      <c r="D26" s="1" t="s">
        <v>172</v>
      </c>
      <c r="E26" s="1" t="s">
        <v>10</v>
      </c>
      <c r="F26" s="5">
        <v>33938</v>
      </c>
      <c r="G26" s="1" t="s">
        <v>173</v>
      </c>
      <c r="H26" s="1" t="s">
        <v>30</v>
      </c>
      <c r="I26" s="12">
        <v>133727.43</v>
      </c>
      <c r="J26" s="12">
        <v>47.52</v>
      </c>
      <c r="K26" s="12"/>
      <c r="L26" s="12"/>
      <c r="M26" s="12"/>
      <c r="N26" s="12">
        <f t="shared" si="0"/>
        <v>133774.94999999998</v>
      </c>
    </row>
    <row r="27" spans="1:14">
      <c r="A27" s="10">
        <v>174</v>
      </c>
      <c r="B27" s="1" t="s">
        <v>68</v>
      </c>
      <c r="C27" s="1" t="s">
        <v>10</v>
      </c>
      <c r="D27" s="1" t="s">
        <v>516</v>
      </c>
      <c r="E27" s="1" t="s">
        <v>10</v>
      </c>
      <c r="F27" s="5">
        <v>35464</v>
      </c>
      <c r="G27" s="1" t="s">
        <v>517</v>
      </c>
      <c r="H27" s="1" t="s">
        <v>345</v>
      </c>
      <c r="I27" s="12">
        <v>148000.07999999999</v>
      </c>
      <c r="J27" s="12">
        <v>0</v>
      </c>
      <c r="K27" s="12"/>
      <c r="L27" s="12"/>
      <c r="M27" s="12"/>
      <c r="N27" s="12">
        <f t="shared" si="0"/>
        <v>148000.07999999999</v>
      </c>
    </row>
    <row r="28" spans="1:14">
      <c r="A28" s="10">
        <v>175</v>
      </c>
      <c r="B28" s="1" t="s">
        <v>78</v>
      </c>
      <c r="C28" s="1" t="s">
        <v>32</v>
      </c>
      <c r="D28" s="1" t="s">
        <v>174</v>
      </c>
      <c r="E28" s="1" t="s">
        <v>10</v>
      </c>
      <c r="F28" s="5">
        <v>32832</v>
      </c>
      <c r="G28" s="1" t="s">
        <v>142</v>
      </c>
      <c r="H28" s="1" t="s">
        <v>53</v>
      </c>
      <c r="I28" s="12">
        <v>85903.08</v>
      </c>
      <c r="J28" s="12">
        <v>977.5200000000001</v>
      </c>
      <c r="K28" s="12"/>
      <c r="L28" s="12">
        <v>275</v>
      </c>
      <c r="M28" s="12"/>
      <c r="N28" s="12">
        <f t="shared" si="0"/>
        <v>87155.6</v>
      </c>
    </row>
    <row r="29" spans="1:14">
      <c r="A29" s="10">
        <v>177</v>
      </c>
      <c r="B29" s="1" t="s">
        <v>42</v>
      </c>
      <c r="C29" s="1" t="s">
        <v>10</v>
      </c>
      <c r="D29" s="1" t="s">
        <v>191</v>
      </c>
      <c r="E29" s="1" t="s">
        <v>10</v>
      </c>
      <c r="F29" s="5">
        <v>30165</v>
      </c>
      <c r="G29" s="1" t="s">
        <v>192</v>
      </c>
      <c r="H29" s="1" t="s">
        <v>21</v>
      </c>
      <c r="I29" s="12">
        <v>87682.08</v>
      </c>
      <c r="J29" s="12">
        <v>0</v>
      </c>
      <c r="K29" s="12"/>
      <c r="L29" s="12"/>
      <c r="M29" s="12"/>
      <c r="N29" s="12">
        <f t="shared" si="0"/>
        <v>87682.08</v>
      </c>
    </row>
    <row r="30" spans="1:14">
      <c r="A30" s="10">
        <v>180</v>
      </c>
      <c r="B30" s="1" t="s">
        <v>189</v>
      </c>
      <c r="C30" s="1" t="s">
        <v>10</v>
      </c>
      <c r="D30" s="1" t="s">
        <v>190</v>
      </c>
      <c r="E30" s="1" t="s">
        <v>10</v>
      </c>
      <c r="F30" s="5">
        <v>36500</v>
      </c>
      <c r="G30" s="1" t="s">
        <v>142</v>
      </c>
      <c r="H30" s="1" t="s">
        <v>53</v>
      </c>
      <c r="I30" s="12">
        <v>78342.960000000006</v>
      </c>
      <c r="J30" s="12">
        <v>275.60000000000002</v>
      </c>
      <c r="K30" s="12"/>
      <c r="L30" s="12">
        <v>375</v>
      </c>
      <c r="M30" s="12"/>
      <c r="N30" s="12">
        <f t="shared" si="0"/>
        <v>78993.560000000012</v>
      </c>
    </row>
    <row r="31" spans="1:14">
      <c r="A31" s="10">
        <v>184</v>
      </c>
      <c r="B31" s="1" t="s">
        <v>229</v>
      </c>
      <c r="C31" s="1" t="s">
        <v>10</v>
      </c>
      <c r="D31" s="1" t="s">
        <v>230</v>
      </c>
      <c r="E31" s="1" t="s">
        <v>10</v>
      </c>
      <c r="F31" s="5">
        <v>36601</v>
      </c>
      <c r="G31" s="1" t="s">
        <v>52</v>
      </c>
      <c r="H31" s="1" t="s">
        <v>12</v>
      </c>
      <c r="I31" s="12">
        <v>78342.960000000006</v>
      </c>
      <c r="J31" s="12">
        <v>2900.5600000000004</v>
      </c>
      <c r="K31" s="12"/>
      <c r="L31" s="12">
        <v>600</v>
      </c>
      <c r="M31" s="12"/>
      <c r="N31" s="12">
        <f t="shared" si="0"/>
        <v>81843.520000000004</v>
      </c>
    </row>
    <row r="32" spans="1:14">
      <c r="A32" s="10">
        <v>185</v>
      </c>
      <c r="B32" s="1" t="s">
        <v>552</v>
      </c>
      <c r="C32" s="1" t="s">
        <v>10</v>
      </c>
      <c r="D32" s="1" t="s">
        <v>553</v>
      </c>
      <c r="E32" s="1" t="s">
        <v>10</v>
      </c>
      <c r="F32" s="5">
        <v>35387</v>
      </c>
      <c r="G32" s="1" t="s">
        <v>554</v>
      </c>
      <c r="H32" s="1" t="s">
        <v>121</v>
      </c>
      <c r="I32" s="12">
        <v>3594.75</v>
      </c>
      <c r="J32" s="12">
        <v>0</v>
      </c>
      <c r="K32" s="12"/>
      <c r="L32" s="12"/>
      <c r="M32" s="12"/>
      <c r="N32" s="12">
        <f t="shared" si="0"/>
        <v>3594.75</v>
      </c>
    </row>
    <row r="33" spans="1:14">
      <c r="A33" s="10">
        <v>188</v>
      </c>
      <c r="B33" s="1" t="s">
        <v>272</v>
      </c>
      <c r="C33" s="1" t="s">
        <v>94</v>
      </c>
      <c r="D33" s="1" t="s">
        <v>273</v>
      </c>
      <c r="E33" s="1" t="s">
        <v>10</v>
      </c>
      <c r="F33" s="5">
        <v>31446</v>
      </c>
      <c r="G33" s="1" t="s">
        <v>52</v>
      </c>
      <c r="H33" s="1" t="s">
        <v>12</v>
      </c>
      <c r="I33" s="12">
        <v>999.84</v>
      </c>
      <c r="J33" s="12">
        <v>1033.68</v>
      </c>
      <c r="K33" s="12"/>
      <c r="L33" s="12"/>
      <c r="M33" s="12">
        <v>12215.33</v>
      </c>
      <c r="N33" s="12">
        <f t="shared" si="0"/>
        <v>14248.85</v>
      </c>
    </row>
    <row r="34" spans="1:14">
      <c r="A34" s="10">
        <v>189</v>
      </c>
      <c r="B34" s="1" t="s">
        <v>118</v>
      </c>
      <c r="C34" s="1" t="s">
        <v>10</v>
      </c>
      <c r="D34" s="1" t="s">
        <v>235</v>
      </c>
      <c r="E34" s="1" t="s">
        <v>10</v>
      </c>
      <c r="F34" s="5">
        <v>34806</v>
      </c>
      <c r="G34" s="1" t="s">
        <v>20</v>
      </c>
      <c r="H34" s="1" t="s">
        <v>21</v>
      </c>
      <c r="I34" s="12">
        <v>87682.08</v>
      </c>
      <c r="J34" s="12"/>
      <c r="K34">
        <v>2015.21</v>
      </c>
      <c r="L34" s="12"/>
      <c r="M34" s="12"/>
      <c r="N34" s="12">
        <f t="shared" si="0"/>
        <v>89697.290000000008</v>
      </c>
    </row>
    <row r="35" spans="1:14">
      <c r="A35" s="10">
        <v>190</v>
      </c>
      <c r="B35" s="1" t="s">
        <v>184</v>
      </c>
      <c r="C35" s="1" t="s">
        <v>10</v>
      </c>
      <c r="D35" s="1" t="s">
        <v>185</v>
      </c>
      <c r="E35" s="1" t="s">
        <v>10</v>
      </c>
      <c r="F35" s="5">
        <v>37495</v>
      </c>
      <c r="G35" s="1" t="s">
        <v>113</v>
      </c>
      <c r="H35" s="1" t="s">
        <v>30</v>
      </c>
      <c r="I35" s="12">
        <v>18428.59</v>
      </c>
      <c r="J35" s="12">
        <v>543.29</v>
      </c>
      <c r="K35" s="12"/>
      <c r="L35" s="12"/>
      <c r="M35" s="12"/>
      <c r="N35" s="12">
        <f t="shared" si="0"/>
        <v>18971.88</v>
      </c>
    </row>
    <row r="36" spans="1:14">
      <c r="A36" s="10">
        <v>191</v>
      </c>
      <c r="B36" s="1" t="s">
        <v>31</v>
      </c>
      <c r="C36" s="1" t="s">
        <v>10</v>
      </c>
      <c r="D36" s="1" t="s">
        <v>223</v>
      </c>
      <c r="E36" s="1" t="s">
        <v>10</v>
      </c>
      <c r="F36" s="5">
        <v>33994</v>
      </c>
      <c r="G36" s="1" t="s">
        <v>224</v>
      </c>
      <c r="H36" s="1" t="s">
        <v>121</v>
      </c>
      <c r="I36" s="12">
        <v>221722.08</v>
      </c>
      <c r="J36" s="12">
        <v>0</v>
      </c>
      <c r="K36" s="12"/>
      <c r="L36" s="12"/>
      <c r="M36" s="12"/>
      <c r="N36" s="12">
        <f t="shared" si="0"/>
        <v>221722.08</v>
      </c>
    </row>
    <row r="37" spans="1:14">
      <c r="A37" s="10">
        <v>194</v>
      </c>
      <c r="B37" s="1" t="s">
        <v>422</v>
      </c>
      <c r="C37" s="1" t="s">
        <v>10</v>
      </c>
      <c r="D37" s="1" t="s">
        <v>423</v>
      </c>
      <c r="E37" s="1" t="s">
        <v>10</v>
      </c>
      <c r="F37" s="5">
        <v>35954</v>
      </c>
      <c r="G37" s="1" t="s">
        <v>168</v>
      </c>
      <c r="H37" s="1" t="s">
        <v>30</v>
      </c>
      <c r="I37" s="12">
        <v>126703.92</v>
      </c>
      <c r="J37" s="12">
        <v>24778.95</v>
      </c>
      <c r="K37" s="12"/>
      <c r="L37" s="12"/>
      <c r="M37" s="12"/>
      <c r="N37" s="12">
        <f t="shared" si="0"/>
        <v>151482.87</v>
      </c>
    </row>
    <row r="38" spans="1:14">
      <c r="A38" s="10">
        <v>199</v>
      </c>
      <c r="B38" s="1" t="s">
        <v>265</v>
      </c>
      <c r="C38" s="1" t="s">
        <v>10</v>
      </c>
      <c r="D38" s="1" t="s">
        <v>266</v>
      </c>
      <c r="E38" s="1" t="s">
        <v>10</v>
      </c>
      <c r="F38" s="5">
        <v>36255</v>
      </c>
      <c r="G38" s="1" t="s">
        <v>267</v>
      </c>
      <c r="H38" s="1" t="s">
        <v>121</v>
      </c>
      <c r="I38" s="12">
        <v>80135.039999999994</v>
      </c>
      <c r="J38" s="12">
        <v>0</v>
      </c>
      <c r="K38" s="12"/>
      <c r="L38" s="12"/>
      <c r="M38" s="12"/>
      <c r="N38" s="12">
        <f t="shared" si="0"/>
        <v>80135.039999999994</v>
      </c>
    </row>
    <row r="39" spans="1:14">
      <c r="A39" s="10">
        <v>202</v>
      </c>
      <c r="B39" s="1" t="s">
        <v>38</v>
      </c>
      <c r="C39" s="1" t="s">
        <v>39</v>
      </c>
      <c r="D39" s="1" t="s">
        <v>36</v>
      </c>
      <c r="E39" s="1" t="s">
        <v>10</v>
      </c>
      <c r="F39" s="5">
        <v>30179</v>
      </c>
      <c r="G39" s="1" t="s">
        <v>40</v>
      </c>
      <c r="H39" s="1" t="s">
        <v>41</v>
      </c>
      <c r="I39" s="12">
        <v>13245.68</v>
      </c>
      <c r="J39" s="12">
        <v>0</v>
      </c>
      <c r="K39" s="12"/>
      <c r="L39" s="12"/>
      <c r="M39" s="12"/>
      <c r="N39" s="12">
        <f t="shared" si="0"/>
        <v>13245.68</v>
      </c>
    </row>
    <row r="40" spans="1:14">
      <c r="A40" s="10">
        <v>205</v>
      </c>
      <c r="B40" s="1" t="s">
        <v>435</v>
      </c>
      <c r="C40" s="1" t="s">
        <v>10</v>
      </c>
      <c r="D40" s="1" t="s">
        <v>436</v>
      </c>
      <c r="E40" s="1" t="s">
        <v>10</v>
      </c>
      <c r="F40" s="5">
        <v>34043</v>
      </c>
      <c r="G40" s="1" t="s">
        <v>74</v>
      </c>
      <c r="H40" s="1" t="s">
        <v>30</v>
      </c>
      <c r="I40" s="12">
        <v>104745.12</v>
      </c>
      <c r="J40" s="12">
        <v>3625.82</v>
      </c>
      <c r="K40" s="12"/>
      <c r="L40" s="12"/>
      <c r="M40" s="12"/>
      <c r="N40" s="12">
        <f t="shared" si="0"/>
        <v>108370.94</v>
      </c>
    </row>
    <row r="41" spans="1:14">
      <c r="A41" s="10">
        <v>208</v>
      </c>
      <c r="B41" s="1" t="s">
        <v>187</v>
      </c>
      <c r="C41" s="1" t="s">
        <v>35</v>
      </c>
      <c r="D41" s="1" t="s">
        <v>188</v>
      </c>
      <c r="E41" s="1" t="s">
        <v>10</v>
      </c>
      <c r="F41" s="5">
        <v>37258</v>
      </c>
      <c r="G41" s="1" t="s">
        <v>74</v>
      </c>
      <c r="H41" s="1" t="s">
        <v>30</v>
      </c>
      <c r="I41" s="12">
        <v>103367.18999999999</v>
      </c>
      <c r="J41" s="12">
        <f>2283.75-285.26</f>
        <v>1998.49</v>
      </c>
      <c r="K41">
        <v>285.26</v>
      </c>
      <c r="L41" s="12"/>
      <c r="M41" s="12"/>
      <c r="N41" s="12">
        <f t="shared" si="0"/>
        <v>105650.93999999999</v>
      </c>
    </row>
    <row r="42" spans="1:14">
      <c r="A42" s="10">
        <v>218</v>
      </c>
      <c r="B42" s="1" t="s">
        <v>68</v>
      </c>
      <c r="C42" s="1" t="s">
        <v>35</v>
      </c>
      <c r="D42" s="1" t="s">
        <v>319</v>
      </c>
      <c r="E42" s="1" t="s">
        <v>28</v>
      </c>
      <c r="F42" s="5">
        <v>36654</v>
      </c>
      <c r="G42" s="1" t="s">
        <v>320</v>
      </c>
      <c r="H42" s="1" t="s">
        <v>21</v>
      </c>
      <c r="I42" s="12">
        <v>96295.92</v>
      </c>
      <c r="J42" s="12">
        <v>0</v>
      </c>
      <c r="K42" s="12"/>
      <c r="L42" s="12">
        <v>50</v>
      </c>
      <c r="M42" s="12"/>
      <c r="N42" s="12">
        <f t="shared" si="0"/>
        <v>96345.919999999998</v>
      </c>
    </row>
    <row r="43" spans="1:14">
      <c r="A43" s="10">
        <v>219</v>
      </c>
      <c r="B43" s="1" t="s">
        <v>440</v>
      </c>
      <c r="C43" s="1" t="s">
        <v>10</v>
      </c>
      <c r="D43" s="1" t="s">
        <v>441</v>
      </c>
      <c r="E43" s="1" t="s">
        <v>10</v>
      </c>
      <c r="F43" s="5">
        <v>37258</v>
      </c>
      <c r="G43" s="1" t="s">
        <v>74</v>
      </c>
      <c r="H43" s="1" t="s">
        <v>30</v>
      </c>
      <c r="I43" s="12">
        <v>102617.18999999999</v>
      </c>
      <c r="J43" s="12">
        <v>2590.2599999999998</v>
      </c>
      <c r="K43" s="12"/>
      <c r="L43" s="12"/>
      <c r="M43" s="12"/>
      <c r="N43" s="12">
        <f t="shared" si="0"/>
        <v>105207.44999999998</v>
      </c>
    </row>
    <row r="44" spans="1:14">
      <c r="A44" s="10">
        <v>220</v>
      </c>
      <c r="B44" s="1" t="s">
        <v>330</v>
      </c>
      <c r="C44" s="1" t="s">
        <v>10</v>
      </c>
      <c r="D44" s="1" t="s">
        <v>331</v>
      </c>
      <c r="E44" s="1" t="s">
        <v>10</v>
      </c>
      <c r="F44" s="5">
        <v>36054</v>
      </c>
      <c r="G44" s="1" t="s">
        <v>332</v>
      </c>
      <c r="H44" s="1" t="s">
        <v>12</v>
      </c>
      <c r="I44" s="12">
        <v>30092.14</v>
      </c>
      <c r="J44" s="12">
        <v>0</v>
      </c>
      <c r="K44" s="12"/>
      <c r="L44" s="12"/>
      <c r="M44" s="12"/>
      <c r="N44" s="12">
        <f t="shared" si="0"/>
        <v>30092.14</v>
      </c>
    </row>
    <row r="45" spans="1:14">
      <c r="A45" s="10">
        <v>226</v>
      </c>
      <c r="B45" s="1" t="s">
        <v>405</v>
      </c>
      <c r="C45" s="1" t="s">
        <v>35</v>
      </c>
      <c r="D45" s="1" t="s">
        <v>443</v>
      </c>
      <c r="E45" s="1" t="s">
        <v>10</v>
      </c>
      <c r="F45" s="5">
        <v>33240</v>
      </c>
      <c r="G45" s="1" t="s">
        <v>444</v>
      </c>
      <c r="H45" s="1" t="s">
        <v>30</v>
      </c>
      <c r="I45" s="12">
        <v>142177.92000000001</v>
      </c>
      <c r="J45" s="12">
        <v>512.66</v>
      </c>
      <c r="K45" s="12"/>
      <c r="L45" s="12"/>
      <c r="M45" s="12"/>
      <c r="N45" s="12">
        <f t="shared" si="0"/>
        <v>142690.58000000002</v>
      </c>
    </row>
    <row r="46" spans="1:14">
      <c r="A46" s="10">
        <v>227</v>
      </c>
      <c r="B46" s="1" t="s">
        <v>236</v>
      </c>
      <c r="C46" s="1" t="s">
        <v>94</v>
      </c>
      <c r="D46" s="1" t="s">
        <v>237</v>
      </c>
      <c r="E46" s="1" t="s">
        <v>10</v>
      </c>
      <c r="F46" s="5">
        <v>36059</v>
      </c>
      <c r="G46" s="1" t="s">
        <v>180</v>
      </c>
      <c r="H46" s="1" t="s">
        <v>41</v>
      </c>
      <c r="I46" s="12">
        <v>28051.65</v>
      </c>
      <c r="J46" s="12">
        <v>0</v>
      </c>
      <c r="K46" s="12"/>
      <c r="L46" s="12"/>
      <c r="M46" s="12"/>
      <c r="N46" s="12">
        <f t="shared" si="0"/>
        <v>28051.65</v>
      </c>
    </row>
    <row r="47" spans="1:14">
      <c r="A47" s="10">
        <v>231</v>
      </c>
      <c r="B47" s="1" t="s">
        <v>295</v>
      </c>
      <c r="C47" s="1" t="s">
        <v>333</v>
      </c>
      <c r="D47" s="1" t="s">
        <v>334</v>
      </c>
      <c r="E47" s="1" t="s">
        <v>10</v>
      </c>
      <c r="F47" s="5">
        <v>34639</v>
      </c>
      <c r="G47" s="1" t="s">
        <v>335</v>
      </c>
      <c r="H47" s="1" t="s">
        <v>21</v>
      </c>
      <c r="I47" s="12">
        <v>85665.12</v>
      </c>
      <c r="J47" s="12">
        <v>0</v>
      </c>
      <c r="K47" s="12"/>
      <c r="L47" s="12"/>
      <c r="M47" s="12"/>
      <c r="N47" s="12">
        <f t="shared" si="0"/>
        <v>85665.12</v>
      </c>
    </row>
    <row r="48" spans="1:14">
      <c r="A48" s="10">
        <v>232</v>
      </c>
      <c r="B48" s="1" t="s">
        <v>7</v>
      </c>
      <c r="C48" s="1" t="s">
        <v>58</v>
      </c>
      <c r="D48" s="1" t="s">
        <v>449</v>
      </c>
      <c r="E48" s="1" t="s">
        <v>10</v>
      </c>
      <c r="F48" s="5">
        <v>33086</v>
      </c>
      <c r="G48" s="1" t="s">
        <v>450</v>
      </c>
      <c r="H48" s="1" t="s">
        <v>30</v>
      </c>
      <c r="I48" s="12">
        <v>102941.04</v>
      </c>
      <c r="J48" s="12">
        <v>1410.49</v>
      </c>
      <c r="K48" s="12"/>
      <c r="L48" s="12"/>
      <c r="M48" s="12"/>
      <c r="N48" s="12">
        <f t="shared" si="0"/>
        <v>104351.53</v>
      </c>
    </row>
    <row r="49" spans="1:14">
      <c r="A49" s="10">
        <v>235</v>
      </c>
      <c r="B49" s="1" t="s">
        <v>372</v>
      </c>
      <c r="C49" s="1" t="s">
        <v>144</v>
      </c>
      <c r="D49" s="1" t="s">
        <v>373</v>
      </c>
      <c r="E49" s="1" t="s">
        <v>10</v>
      </c>
      <c r="F49" s="5">
        <v>36146</v>
      </c>
      <c r="G49" s="1" t="s">
        <v>374</v>
      </c>
      <c r="H49" s="1" t="s">
        <v>21</v>
      </c>
      <c r="I49" s="12">
        <v>81817.919999999998</v>
      </c>
      <c r="J49" s="12">
        <v>1746.49</v>
      </c>
      <c r="K49" s="12"/>
      <c r="L49" s="12">
        <v>1325</v>
      </c>
      <c r="M49" s="12"/>
      <c r="N49" s="12">
        <f t="shared" si="0"/>
        <v>84889.41</v>
      </c>
    </row>
    <row r="50" spans="1:14">
      <c r="A50" s="10">
        <v>236</v>
      </c>
      <c r="B50" s="1" t="s">
        <v>465</v>
      </c>
      <c r="C50" s="1" t="s">
        <v>10</v>
      </c>
      <c r="D50" s="1" t="s">
        <v>466</v>
      </c>
      <c r="E50" s="1" t="s">
        <v>10</v>
      </c>
      <c r="F50" s="5">
        <v>36500</v>
      </c>
      <c r="G50" s="1" t="s">
        <v>52</v>
      </c>
      <c r="H50" s="1" t="s">
        <v>12</v>
      </c>
      <c r="I50" s="12">
        <v>78342.960000000006</v>
      </c>
      <c r="J50" s="12">
        <v>4937.18</v>
      </c>
      <c r="K50" s="12"/>
      <c r="L50" s="12">
        <v>675</v>
      </c>
      <c r="M50" s="12"/>
      <c r="N50" s="12">
        <f t="shared" si="0"/>
        <v>83955.140000000014</v>
      </c>
    </row>
    <row r="51" spans="1:14">
      <c r="A51" s="10">
        <v>240</v>
      </c>
      <c r="B51" s="1" t="s">
        <v>189</v>
      </c>
      <c r="C51" s="1" t="s">
        <v>35</v>
      </c>
      <c r="D51" s="1" t="s">
        <v>479</v>
      </c>
      <c r="E51" s="1" t="s">
        <v>10</v>
      </c>
      <c r="F51" s="5">
        <v>34414</v>
      </c>
      <c r="G51" s="1" t="s">
        <v>74</v>
      </c>
      <c r="H51" s="1" t="s">
        <v>30</v>
      </c>
      <c r="I51" s="12">
        <v>105495.12</v>
      </c>
      <c r="J51" s="12">
        <f>7443.89-601.38</f>
        <v>6842.51</v>
      </c>
      <c r="K51">
        <v>601.38</v>
      </c>
      <c r="L51" s="12"/>
      <c r="M51" s="12"/>
      <c r="N51" s="12">
        <f t="shared" si="0"/>
        <v>112939.01</v>
      </c>
    </row>
    <row r="52" spans="1:14">
      <c r="A52" s="10">
        <v>245</v>
      </c>
      <c r="B52" s="1" t="s">
        <v>394</v>
      </c>
      <c r="C52" s="1" t="s">
        <v>10</v>
      </c>
      <c r="D52" s="1" t="s">
        <v>395</v>
      </c>
      <c r="E52" s="1" t="s">
        <v>10</v>
      </c>
      <c r="F52" s="5">
        <v>29234</v>
      </c>
      <c r="G52" s="1" t="s">
        <v>20</v>
      </c>
      <c r="H52" s="1" t="s">
        <v>21</v>
      </c>
      <c r="I52" s="12">
        <v>87682.08</v>
      </c>
      <c r="J52" s="12">
        <f>6379.28-168.62</f>
        <v>6210.66</v>
      </c>
      <c r="K52">
        <v>168.62</v>
      </c>
      <c r="L52" s="12"/>
      <c r="M52" s="12"/>
      <c r="N52" s="12">
        <f t="shared" si="0"/>
        <v>94061.36</v>
      </c>
    </row>
    <row r="53" spans="1:14">
      <c r="A53" s="10">
        <v>247</v>
      </c>
      <c r="B53" s="1" t="s">
        <v>259</v>
      </c>
      <c r="C53" s="1" t="s">
        <v>10</v>
      </c>
      <c r="D53" s="1" t="s">
        <v>260</v>
      </c>
      <c r="E53" s="1" t="s">
        <v>10</v>
      </c>
      <c r="F53" s="5">
        <v>37293</v>
      </c>
      <c r="G53" s="1" t="s">
        <v>261</v>
      </c>
      <c r="H53" s="1" t="s">
        <v>41</v>
      </c>
      <c r="I53" s="12">
        <v>71465.039999999994</v>
      </c>
      <c r="J53" s="12">
        <v>0</v>
      </c>
      <c r="K53" s="12"/>
      <c r="L53" s="12"/>
      <c r="M53" s="12"/>
      <c r="N53" s="12">
        <f t="shared" si="0"/>
        <v>71465.039999999994</v>
      </c>
    </row>
    <row r="54" spans="1:14">
      <c r="A54" s="10">
        <v>249</v>
      </c>
      <c r="B54" s="1" t="s">
        <v>13</v>
      </c>
      <c r="C54" s="1" t="s">
        <v>90</v>
      </c>
      <c r="D54" s="1" t="s">
        <v>212</v>
      </c>
      <c r="E54" s="1" t="s">
        <v>10</v>
      </c>
      <c r="F54" s="5">
        <v>37242</v>
      </c>
      <c r="G54" s="1" t="s">
        <v>74</v>
      </c>
      <c r="H54" s="1" t="s">
        <v>30</v>
      </c>
      <c r="I54" s="12">
        <v>103452.06</v>
      </c>
      <c r="J54" s="12">
        <f>1900.94-298.19</f>
        <v>1602.75</v>
      </c>
      <c r="K54">
        <v>298.19</v>
      </c>
      <c r="L54" s="12"/>
      <c r="M54" s="12"/>
      <c r="N54" s="12">
        <f t="shared" si="0"/>
        <v>105353</v>
      </c>
    </row>
    <row r="55" spans="1:14">
      <c r="A55" s="10">
        <v>252</v>
      </c>
      <c r="B55" s="1" t="s">
        <v>171</v>
      </c>
      <c r="C55" s="1" t="s">
        <v>10</v>
      </c>
      <c r="D55" s="1" t="s">
        <v>262</v>
      </c>
      <c r="E55" s="1" t="s">
        <v>10</v>
      </c>
      <c r="F55" s="5">
        <v>36766</v>
      </c>
      <c r="G55" s="1" t="s">
        <v>77</v>
      </c>
      <c r="H55" s="1" t="s">
        <v>25</v>
      </c>
      <c r="I55" s="12">
        <v>101269.92</v>
      </c>
      <c r="J55" s="12">
        <f>16700.52-311.6</f>
        <v>16388.920000000002</v>
      </c>
      <c r="K55">
        <v>311.60000000000002</v>
      </c>
      <c r="L55" s="12"/>
      <c r="M55" s="12"/>
      <c r="N55" s="12">
        <f t="shared" si="0"/>
        <v>117970.44</v>
      </c>
    </row>
    <row r="56" spans="1:14">
      <c r="A56" s="10">
        <v>254</v>
      </c>
      <c r="B56" s="1" t="s">
        <v>38</v>
      </c>
      <c r="C56" s="1" t="s">
        <v>10</v>
      </c>
      <c r="D56" s="1" t="s">
        <v>283</v>
      </c>
      <c r="E56" s="1" t="s">
        <v>10</v>
      </c>
      <c r="F56" s="5">
        <v>34958</v>
      </c>
      <c r="G56" s="1" t="s">
        <v>86</v>
      </c>
      <c r="H56" s="1" t="s">
        <v>25</v>
      </c>
      <c r="I56" s="12">
        <v>120931.92</v>
      </c>
      <c r="J56" s="12">
        <f>12030.53-553.61</f>
        <v>11476.92</v>
      </c>
      <c r="K56">
        <v>553.61</v>
      </c>
      <c r="L56" s="12"/>
      <c r="M56" s="12"/>
      <c r="N56" s="12">
        <f t="shared" si="0"/>
        <v>132962.44999999998</v>
      </c>
    </row>
    <row r="57" spans="1:14">
      <c r="A57" s="10">
        <v>259</v>
      </c>
      <c r="B57" s="1" t="s">
        <v>509</v>
      </c>
      <c r="C57" s="1" t="s">
        <v>10</v>
      </c>
      <c r="D57" s="1" t="s">
        <v>510</v>
      </c>
      <c r="E57" s="1" t="s">
        <v>10</v>
      </c>
      <c r="F57" s="5">
        <v>33658</v>
      </c>
      <c r="G57" s="1" t="s">
        <v>113</v>
      </c>
      <c r="H57" s="1" t="s">
        <v>30</v>
      </c>
      <c r="I57" s="12">
        <v>16045.78</v>
      </c>
      <c r="J57" s="12">
        <v>0</v>
      </c>
      <c r="K57" s="12"/>
      <c r="L57" s="12"/>
      <c r="M57" s="12"/>
      <c r="N57" s="12">
        <f t="shared" si="0"/>
        <v>16045.78</v>
      </c>
    </row>
    <row r="58" spans="1:14">
      <c r="A58" s="10">
        <v>262</v>
      </c>
      <c r="B58" s="1" t="s">
        <v>72</v>
      </c>
      <c r="C58" s="1" t="s">
        <v>58</v>
      </c>
      <c r="D58" s="1" t="s">
        <v>511</v>
      </c>
      <c r="E58" s="1" t="s">
        <v>10</v>
      </c>
      <c r="F58" s="5">
        <v>30977</v>
      </c>
      <c r="G58" s="1" t="s">
        <v>307</v>
      </c>
      <c r="H58" s="1" t="s">
        <v>30</v>
      </c>
      <c r="I58" s="12">
        <f>40908.96-2517.48</f>
        <v>38391.479999999996</v>
      </c>
      <c r="J58" s="12">
        <f>3056.18+2517.48</f>
        <v>5573.66</v>
      </c>
      <c r="K58" s="12"/>
      <c r="L58" s="12"/>
      <c r="M58" s="12">
        <v>2067.09</v>
      </c>
      <c r="N58" s="12">
        <f t="shared" si="0"/>
        <v>46032.229999999996</v>
      </c>
    </row>
    <row r="59" spans="1:14">
      <c r="A59" s="10">
        <v>264</v>
      </c>
      <c r="B59" s="1" t="s">
        <v>297</v>
      </c>
      <c r="C59" s="1" t="s">
        <v>10</v>
      </c>
      <c r="D59" s="1" t="s">
        <v>296</v>
      </c>
      <c r="E59" s="1" t="s">
        <v>10</v>
      </c>
      <c r="F59" s="5">
        <v>35870</v>
      </c>
      <c r="G59" s="1" t="s">
        <v>168</v>
      </c>
      <c r="H59" s="1" t="s">
        <v>30</v>
      </c>
      <c r="I59" s="12">
        <v>126703.92</v>
      </c>
      <c r="J59" s="12">
        <v>3334.27</v>
      </c>
      <c r="K59" s="12"/>
      <c r="L59" s="12"/>
      <c r="M59" s="12"/>
      <c r="N59" s="12">
        <f t="shared" si="0"/>
        <v>130038.19</v>
      </c>
    </row>
    <row r="60" spans="1:14">
      <c r="A60" s="10">
        <v>265</v>
      </c>
      <c r="B60" s="1" t="s">
        <v>134</v>
      </c>
      <c r="C60" s="1" t="s">
        <v>50</v>
      </c>
      <c r="D60" s="1" t="s">
        <v>527</v>
      </c>
      <c r="E60" s="1" t="s">
        <v>10</v>
      </c>
      <c r="F60" s="5">
        <v>32097</v>
      </c>
      <c r="G60" s="1" t="s">
        <v>74</v>
      </c>
      <c r="H60" s="1" t="s">
        <v>30</v>
      </c>
      <c r="I60" s="12">
        <v>105495.12</v>
      </c>
      <c r="J60" s="12">
        <f>26061.42-304.31</f>
        <v>25757.109999999997</v>
      </c>
      <c r="K60">
        <v>304.31</v>
      </c>
      <c r="L60" s="12"/>
      <c r="M60" s="12"/>
      <c r="N60" s="12">
        <f t="shared" si="0"/>
        <v>131556.53999999998</v>
      </c>
    </row>
    <row r="61" spans="1:14">
      <c r="A61" s="10">
        <v>277</v>
      </c>
      <c r="B61" s="1" t="s">
        <v>480</v>
      </c>
      <c r="C61" s="1" t="s">
        <v>10</v>
      </c>
      <c r="D61" s="1" t="s">
        <v>481</v>
      </c>
      <c r="E61" s="1" t="s">
        <v>10</v>
      </c>
      <c r="F61" s="5">
        <v>36683</v>
      </c>
      <c r="G61" s="1" t="s">
        <v>482</v>
      </c>
      <c r="H61" s="1" t="s">
        <v>17</v>
      </c>
      <c r="I61" s="12">
        <v>121158</v>
      </c>
      <c r="J61" s="12">
        <v>0</v>
      </c>
      <c r="K61" s="12"/>
      <c r="L61" s="12"/>
      <c r="M61" s="12"/>
      <c r="N61" s="12">
        <f t="shared" si="0"/>
        <v>121158</v>
      </c>
    </row>
    <row r="62" spans="1:14">
      <c r="A62" s="10">
        <v>281</v>
      </c>
      <c r="B62" s="1" t="s">
        <v>529</v>
      </c>
      <c r="C62" s="1" t="s">
        <v>144</v>
      </c>
      <c r="D62" s="1" t="s">
        <v>530</v>
      </c>
      <c r="E62" s="1" t="s">
        <v>10</v>
      </c>
      <c r="F62" s="5">
        <v>38824</v>
      </c>
      <c r="G62" s="1" t="s">
        <v>531</v>
      </c>
      <c r="H62" s="1" t="s">
        <v>30</v>
      </c>
      <c r="I62" s="12">
        <v>48557.56</v>
      </c>
      <c r="J62" s="12">
        <f>532.73-146.96</f>
        <v>385.77</v>
      </c>
      <c r="K62">
        <v>146.96</v>
      </c>
      <c r="L62" s="12"/>
      <c r="M62" s="12"/>
      <c r="N62" s="12">
        <f t="shared" si="0"/>
        <v>49090.289999999994</v>
      </c>
    </row>
    <row r="63" spans="1:14">
      <c r="A63" s="10">
        <v>285</v>
      </c>
      <c r="B63" s="1" t="s">
        <v>89</v>
      </c>
      <c r="C63" s="1" t="s">
        <v>58</v>
      </c>
      <c r="D63" s="1" t="s">
        <v>539</v>
      </c>
      <c r="E63" s="1" t="s">
        <v>10</v>
      </c>
      <c r="F63" s="5">
        <v>36871</v>
      </c>
      <c r="G63" s="1" t="s">
        <v>168</v>
      </c>
      <c r="H63" s="1" t="s">
        <v>30</v>
      </c>
      <c r="I63" s="12">
        <v>103373.04</v>
      </c>
      <c r="J63" s="12">
        <v>2963.3</v>
      </c>
      <c r="K63" s="12"/>
      <c r="L63" s="12"/>
      <c r="M63" s="12"/>
      <c r="N63" s="12">
        <f t="shared" si="0"/>
        <v>106336.34</v>
      </c>
    </row>
    <row r="64" spans="1:14">
      <c r="A64" s="10">
        <v>290</v>
      </c>
      <c r="B64" s="1" t="s">
        <v>203</v>
      </c>
      <c r="C64" s="1" t="s">
        <v>10</v>
      </c>
      <c r="D64" s="1" t="s">
        <v>476</v>
      </c>
      <c r="E64" s="1" t="s">
        <v>10</v>
      </c>
      <c r="F64" s="5">
        <v>36500</v>
      </c>
      <c r="G64" s="1" t="s">
        <v>142</v>
      </c>
      <c r="H64" s="1" t="s">
        <v>12</v>
      </c>
      <c r="I64" s="12">
        <v>109673.37</v>
      </c>
      <c r="J64" s="12">
        <v>13857.580000000002</v>
      </c>
      <c r="K64" s="12"/>
      <c r="L64" s="12">
        <v>600</v>
      </c>
      <c r="M64" s="12"/>
      <c r="N64" s="12">
        <f t="shared" si="0"/>
        <v>124130.95</v>
      </c>
    </row>
    <row r="65" spans="1:14">
      <c r="A65" s="10">
        <v>296</v>
      </c>
      <c r="B65" s="1" t="s">
        <v>544</v>
      </c>
      <c r="C65" s="1" t="s">
        <v>8</v>
      </c>
      <c r="D65" s="1" t="s">
        <v>545</v>
      </c>
      <c r="E65" s="1" t="s">
        <v>10</v>
      </c>
      <c r="F65" s="5">
        <v>33277</v>
      </c>
      <c r="G65" s="1" t="s">
        <v>168</v>
      </c>
      <c r="H65" s="1" t="s">
        <v>30</v>
      </c>
      <c r="I65" s="12">
        <v>126703.92</v>
      </c>
      <c r="J65" s="12">
        <f>28369.38-920.96</f>
        <v>27448.420000000002</v>
      </c>
      <c r="K65">
        <v>920.96</v>
      </c>
      <c r="L65" s="12"/>
      <c r="M65" s="12"/>
      <c r="N65" s="12">
        <f t="shared" si="0"/>
        <v>155073.29999999999</v>
      </c>
    </row>
    <row r="66" spans="1:14">
      <c r="A66" s="10">
        <v>300</v>
      </c>
      <c r="B66" s="1" t="s">
        <v>118</v>
      </c>
      <c r="C66" s="1" t="s">
        <v>10</v>
      </c>
      <c r="D66" s="1" t="s">
        <v>287</v>
      </c>
      <c r="E66" s="1" t="s">
        <v>10</v>
      </c>
      <c r="F66" s="5">
        <v>36410</v>
      </c>
      <c r="G66" s="1" t="s">
        <v>86</v>
      </c>
      <c r="H66" s="1" t="s">
        <v>25</v>
      </c>
      <c r="I66" s="12">
        <v>118440.96000000001</v>
      </c>
      <c r="J66" s="12">
        <f>17418.06-724.42</f>
        <v>16693.640000000003</v>
      </c>
      <c r="K66">
        <v>724.42</v>
      </c>
      <c r="L66" s="12"/>
      <c r="M66" s="12"/>
      <c r="N66" s="12">
        <f t="shared" si="0"/>
        <v>135859.02000000002</v>
      </c>
    </row>
    <row r="67" spans="1:14">
      <c r="A67" s="10">
        <v>305</v>
      </c>
      <c r="B67" s="1" t="s">
        <v>279</v>
      </c>
      <c r="C67" s="1" t="s">
        <v>10</v>
      </c>
      <c r="D67" s="1" t="s">
        <v>557</v>
      </c>
      <c r="E67" s="1" t="s">
        <v>10</v>
      </c>
      <c r="F67" s="5">
        <v>31883</v>
      </c>
      <c r="G67" s="1" t="s">
        <v>168</v>
      </c>
      <c r="H67" s="1" t="s">
        <v>30</v>
      </c>
      <c r="I67" s="12">
        <v>37659.22</v>
      </c>
      <c r="J67" s="12">
        <f>357.5-357.5</f>
        <v>0</v>
      </c>
      <c r="K67">
        <v>357.5</v>
      </c>
      <c r="L67" s="12"/>
      <c r="M67" s="12">
        <v>2542</v>
      </c>
      <c r="N67" s="12">
        <f t="shared" si="0"/>
        <v>40558.720000000001</v>
      </c>
    </row>
    <row r="68" spans="1:14">
      <c r="A68" s="10">
        <v>307</v>
      </c>
      <c r="B68" s="1" t="s">
        <v>87</v>
      </c>
      <c r="C68" s="1" t="s">
        <v>90</v>
      </c>
      <c r="D68" s="1" t="s">
        <v>264</v>
      </c>
      <c r="E68" s="1" t="s">
        <v>10</v>
      </c>
      <c r="F68" s="5">
        <v>32417</v>
      </c>
      <c r="G68" s="1" t="s">
        <v>74</v>
      </c>
      <c r="H68" s="1" t="s">
        <v>30</v>
      </c>
      <c r="I68" s="12">
        <v>105495.12</v>
      </c>
      <c r="J68" s="12">
        <f>14066.3-304.31</f>
        <v>13761.99</v>
      </c>
      <c r="K68">
        <v>304.31</v>
      </c>
      <c r="L68" s="12"/>
      <c r="M68" s="12"/>
      <c r="N68" s="12">
        <f t="shared" si="0"/>
        <v>119561.42</v>
      </c>
    </row>
    <row r="69" spans="1:14">
      <c r="A69" s="10">
        <v>309</v>
      </c>
      <c r="B69" s="1" t="s">
        <v>73</v>
      </c>
      <c r="C69" s="1" t="s">
        <v>247</v>
      </c>
      <c r="D69" s="1" t="s">
        <v>567</v>
      </c>
      <c r="E69" s="1" t="s">
        <v>10</v>
      </c>
      <c r="F69" s="5">
        <v>31732</v>
      </c>
      <c r="G69" s="1" t="s">
        <v>307</v>
      </c>
      <c r="H69" s="1" t="s">
        <v>30</v>
      </c>
      <c r="I69" s="12">
        <v>81817.919999999998</v>
      </c>
      <c r="J69" s="12">
        <v>0</v>
      </c>
      <c r="K69" s="12"/>
      <c r="L69" s="12"/>
      <c r="M69" s="12"/>
      <c r="N69" s="12">
        <f t="shared" ref="N69:N132" si="1">SUM(I69:M69)</f>
        <v>81817.919999999998</v>
      </c>
    </row>
    <row r="70" spans="1:14">
      <c r="A70" s="10">
        <v>315</v>
      </c>
      <c r="B70" s="1" t="s">
        <v>279</v>
      </c>
      <c r="C70" s="1" t="s">
        <v>35</v>
      </c>
      <c r="D70" s="1" t="s">
        <v>280</v>
      </c>
      <c r="E70" s="1" t="s">
        <v>10</v>
      </c>
      <c r="F70" s="5">
        <v>32417</v>
      </c>
      <c r="G70" s="1" t="s">
        <v>74</v>
      </c>
      <c r="H70" s="1" t="s">
        <v>30</v>
      </c>
      <c r="I70" s="12">
        <v>27252.91</v>
      </c>
      <c r="J70" s="12">
        <v>418.43</v>
      </c>
      <c r="K70" s="12"/>
      <c r="L70" s="12"/>
      <c r="M70" s="12">
        <v>9349.5</v>
      </c>
      <c r="N70" s="12">
        <f t="shared" si="1"/>
        <v>37020.839999999997</v>
      </c>
    </row>
    <row r="71" spans="1:14">
      <c r="A71" s="10">
        <v>325</v>
      </c>
      <c r="B71" s="1" t="s">
        <v>322</v>
      </c>
      <c r="C71" s="1" t="s">
        <v>108</v>
      </c>
      <c r="D71" s="1" t="s">
        <v>323</v>
      </c>
      <c r="E71" s="1" t="s">
        <v>10</v>
      </c>
      <c r="F71" s="5">
        <v>37347</v>
      </c>
      <c r="G71" s="1" t="s">
        <v>324</v>
      </c>
      <c r="H71" s="1" t="s">
        <v>12</v>
      </c>
      <c r="I71" s="12">
        <v>137256.95999999999</v>
      </c>
      <c r="J71" s="12">
        <v>0</v>
      </c>
      <c r="K71" s="12"/>
      <c r="L71" s="12"/>
      <c r="M71" s="12"/>
      <c r="N71" s="12">
        <f t="shared" si="1"/>
        <v>137256.95999999999</v>
      </c>
    </row>
    <row r="72" spans="1:14">
      <c r="A72" s="10">
        <v>331</v>
      </c>
      <c r="B72" s="1" t="s">
        <v>301</v>
      </c>
      <c r="C72" s="1" t="s">
        <v>144</v>
      </c>
      <c r="D72" s="1" t="s">
        <v>302</v>
      </c>
      <c r="E72" s="1" t="s">
        <v>10</v>
      </c>
      <c r="F72" s="5">
        <v>34074</v>
      </c>
      <c r="G72" s="1" t="s">
        <v>74</v>
      </c>
      <c r="H72" s="1" t="s">
        <v>30</v>
      </c>
      <c r="I72" s="12">
        <v>104745.12</v>
      </c>
      <c r="J72" s="12">
        <f>3606.92-604.3</f>
        <v>3002.62</v>
      </c>
      <c r="K72">
        <v>604.29999999999995</v>
      </c>
      <c r="L72" s="12"/>
      <c r="M72" s="12"/>
      <c r="N72" s="12">
        <f t="shared" si="1"/>
        <v>108352.04</v>
      </c>
    </row>
    <row r="73" spans="1:14">
      <c r="A73" s="10">
        <v>333</v>
      </c>
      <c r="B73" s="1" t="s">
        <v>579</v>
      </c>
      <c r="C73" s="1" t="s">
        <v>94</v>
      </c>
      <c r="D73" s="1" t="s">
        <v>580</v>
      </c>
      <c r="E73" s="1" t="s">
        <v>10</v>
      </c>
      <c r="F73" s="5">
        <v>35717</v>
      </c>
      <c r="G73" s="1" t="s">
        <v>113</v>
      </c>
      <c r="H73" s="1" t="s">
        <v>30</v>
      </c>
      <c r="I73" s="12">
        <v>16476.96</v>
      </c>
      <c r="J73" s="12">
        <v>214.34</v>
      </c>
      <c r="K73" s="12"/>
      <c r="L73" s="12"/>
      <c r="M73" s="12"/>
      <c r="N73" s="12">
        <f t="shared" si="1"/>
        <v>16691.3</v>
      </c>
    </row>
    <row r="74" spans="1:14">
      <c r="A74" s="10">
        <v>335</v>
      </c>
      <c r="B74" s="1" t="s">
        <v>181</v>
      </c>
      <c r="C74" s="1" t="s">
        <v>94</v>
      </c>
      <c r="D74" s="1" t="s">
        <v>182</v>
      </c>
      <c r="E74" s="1" t="s">
        <v>10</v>
      </c>
      <c r="F74" s="5">
        <v>37272</v>
      </c>
      <c r="G74" s="1" t="s">
        <v>183</v>
      </c>
      <c r="H74" s="1" t="s">
        <v>137</v>
      </c>
      <c r="I74" s="12">
        <v>121054.04</v>
      </c>
      <c r="J74" s="12">
        <v>0</v>
      </c>
      <c r="K74" s="12"/>
      <c r="L74" s="12"/>
      <c r="M74" s="12"/>
      <c r="N74" s="12">
        <f t="shared" si="1"/>
        <v>121054.04</v>
      </c>
    </row>
    <row r="75" spans="1:14">
      <c r="A75" s="10">
        <v>336</v>
      </c>
      <c r="B75" s="1" t="s">
        <v>303</v>
      </c>
      <c r="C75" s="1" t="s">
        <v>50</v>
      </c>
      <c r="D75" s="1" t="s">
        <v>304</v>
      </c>
      <c r="E75" s="1" t="s">
        <v>10</v>
      </c>
      <c r="F75" s="5">
        <v>31852</v>
      </c>
      <c r="G75" s="1" t="s">
        <v>305</v>
      </c>
      <c r="H75" s="1" t="s">
        <v>30</v>
      </c>
      <c r="I75" s="12">
        <v>96552.36</v>
      </c>
      <c r="J75" s="12">
        <v>0</v>
      </c>
      <c r="K75" s="12"/>
      <c r="L75" s="12"/>
      <c r="M75" s="12">
        <v>8738.27</v>
      </c>
      <c r="N75" s="12">
        <f t="shared" si="1"/>
        <v>105290.63</v>
      </c>
    </row>
    <row r="76" spans="1:14">
      <c r="A76" s="10">
        <v>340</v>
      </c>
      <c r="B76" s="1" t="s">
        <v>308</v>
      </c>
      <c r="C76" s="1" t="s">
        <v>35</v>
      </c>
      <c r="D76" s="1" t="s">
        <v>309</v>
      </c>
      <c r="E76" s="1" t="s">
        <v>10</v>
      </c>
      <c r="F76" s="5">
        <v>32690</v>
      </c>
      <c r="G76" s="1" t="s">
        <v>77</v>
      </c>
      <c r="H76" s="1" t="s">
        <v>25</v>
      </c>
      <c r="I76" s="12">
        <v>103359.12</v>
      </c>
      <c r="J76" s="12">
        <v>0</v>
      </c>
      <c r="K76" s="12"/>
      <c r="L76" s="12"/>
      <c r="M76" s="12"/>
      <c r="N76" s="12">
        <f t="shared" si="1"/>
        <v>103359.12</v>
      </c>
    </row>
    <row r="77" spans="1:14">
      <c r="A77" s="10">
        <v>345</v>
      </c>
      <c r="B77" s="1" t="s">
        <v>31</v>
      </c>
      <c r="C77" s="1" t="s">
        <v>50</v>
      </c>
      <c r="D77" s="1" t="s">
        <v>346</v>
      </c>
      <c r="E77" s="1" t="s">
        <v>10</v>
      </c>
      <c r="F77" s="5">
        <v>34764</v>
      </c>
      <c r="G77" s="1" t="s">
        <v>77</v>
      </c>
      <c r="H77" s="1" t="s">
        <v>25</v>
      </c>
      <c r="I77" s="12">
        <v>103359.12</v>
      </c>
      <c r="J77" s="12">
        <f>16094.13-945.46</f>
        <v>15148.669999999998</v>
      </c>
      <c r="K77">
        <v>945.46</v>
      </c>
      <c r="L77" s="12"/>
      <c r="M77" s="12"/>
      <c r="N77" s="12">
        <f t="shared" si="1"/>
        <v>119453.25</v>
      </c>
    </row>
    <row r="78" spans="1:14">
      <c r="A78" s="10">
        <v>348</v>
      </c>
      <c r="B78" s="1" t="s">
        <v>351</v>
      </c>
      <c r="C78" s="1" t="s">
        <v>35</v>
      </c>
      <c r="D78" s="1" t="s">
        <v>352</v>
      </c>
      <c r="E78" s="1" t="s">
        <v>10</v>
      </c>
      <c r="F78" s="5">
        <v>34136</v>
      </c>
      <c r="G78" s="1" t="s">
        <v>77</v>
      </c>
      <c r="H78" s="1" t="s">
        <v>25</v>
      </c>
      <c r="I78" s="12">
        <v>103359.12</v>
      </c>
      <c r="J78" s="12">
        <f>11273.45-951.21</f>
        <v>10322.240000000002</v>
      </c>
      <c r="K78">
        <v>951.21</v>
      </c>
      <c r="L78" s="12"/>
      <c r="M78" s="12"/>
      <c r="N78" s="12">
        <f t="shared" si="1"/>
        <v>114632.57</v>
      </c>
    </row>
    <row r="79" spans="1:14">
      <c r="A79" s="10">
        <v>355</v>
      </c>
      <c r="B79" s="1" t="s">
        <v>65</v>
      </c>
      <c r="C79" s="1" t="s">
        <v>35</v>
      </c>
      <c r="D79" s="1" t="s">
        <v>66</v>
      </c>
      <c r="E79" s="1" t="s">
        <v>10</v>
      </c>
      <c r="F79" s="5">
        <v>33009</v>
      </c>
      <c r="G79" s="1" t="s">
        <v>67</v>
      </c>
      <c r="H79" s="1" t="s">
        <v>53</v>
      </c>
      <c r="I79" s="12">
        <v>85665.12</v>
      </c>
      <c r="J79" s="12">
        <v>1300.68</v>
      </c>
      <c r="K79" s="12"/>
      <c r="L79" s="12">
        <v>375</v>
      </c>
      <c r="M79" s="12"/>
      <c r="N79" s="12">
        <f t="shared" si="1"/>
        <v>87340.799999999988</v>
      </c>
    </row>
    <row r="80" spans="1:14">
      <c r="A80" s="10">
        <v>356</v>
      </c>
      <c r="B80" s="1" t="s">
        <v>325</v>
      </c>
      <c r="C80" s="1" t="s">
        <v>10</v>
      </c>
      <c r="D80" s="1" t="s">
        <v>326</v>
      </c>
      <c r="E80" s="1" t="s">
        <v>10</v>
      </c>
      <c r="F80" s="5">
        <v>36403</v>
      </c>
      <c r="G80" s="1" t="s">
        <v>113</v>
      </c>
      <c r="H80" s="1" t="s">
        <v>30</v>
      </c>
      <c r="I80" s="12">
        <v>17522.45</v>
      </c>
      <c r="J80" s="12">
        <v>535.85</v>
      </c>
      <c r="K80" s="12"/>
      <c r="L80" s="12"/>
      <c r="M80" s="12"/>
      <c r="N80" s="12">
        <f t="shared" si="1"/>
        <v>18058.3</v>
      </c>
    </row>
    <row r="81" spans="1:14">
      <c r="A81" s="10">
        <v>359</v>
      </c>
      <c r="B81" s="1" t="s">
        <v>89</v>
      </c>
      <c r="C81" s="1" t="s">
        <v>32</v>
      </c>
      <c r="D81" s="1" t="s">
        <v>141</v>
      </c>
      <c r="E81" s="1" t="s">
        <v>10</v>
      </c>
      <c r="F81" s="5">
        <v>30201</v>
      </c>
      <c r="G81" s="1" t="s">
        <v>142</v>
      </c>
      <c r="H81" s="1" t="s">
        <v>53</v>
      </c>
      <c r="I81" s="12">
        <v>85665.12</v>
      </c>
      <c r="J81" s="12">
        <v>3244.07</v>
      </c>
      <c r="K81" s="12"/>
      <c r="L81" s="12">
        <v>325</v>
      </c>
      <c r="M81" s="12"/>
      <c r="N81" s="12">
        <f t="shared" si="1"/>
        <v>89234.19</v>
      </c>
    </row>
    <row r="82" spans="1:14">
      <c r="A82" s="10">
        <v>365</v>
      </c>
      <c r="B82" s="1" t="s">
        <v>97</v>
      </c>
      <c r="C82" s="1" t="s">
        <v>10</v>
      </c>
      <c r="D82" s="1" t="s">
        <v>98</v>
      </c>
      <c r="E82" s="1" t="s">
        <v>10</v>
      </c>
      <c r="F82" s="5">
        <v>36955</v>
      </c>
      <c r="G82" s="1" t="s">
        <v>99</v>
      </c>
      <c r="H82" s="1" t="s">
        <v>12</v>
      </c>
      <c r="I82" s="12">
        <v>178300.11</v>
      </c>
      <c r="J82" s="12">
        <v>0</v>
      </c>
      <c r="K82" s="12"/>
      <c r="L82" s="12"/>
      <c r="M82" s="12"/>
      <c r="N82" s="12">
        <f t="shared" si="1"/>
        <v>178300.11</v>
      </c>
    </row>
    <row r="83" spans="1:14">
      <c r="A83" s="10">
        <v>368</v>
      </c>
      <c r="B83" s="1" t="s">
        <v>38</v>
      </c>
      <c r="C83" s="1" t="s">
        <v>10</v>
      </c>
      <c r="D83" s="1" t="s">
        <v>125</v>
      </c>
      <c r="E83" s="1" t="s">
        <v>10</v>
      </c>
      <c r="F83" s="5">
        <v>36410</v>
      </c>
      <c r="G83" s="1" t="s">
        <v>126</v>
      </c>
      <c r="H83" s="1" t="s">
        <v>25</v>
      </c>
      <c r="I83" s="12">
        <v>134089.01</v>
      </c>
      <c r="J83" s="12">
        <f>4332.99-600.37</f>
        <v>3732.62</v>
      </c>
      <c r="K83">
        <v>600.37</v>
      </c>
      <c r="L83" s="12"/>
      <c r="M83" s="12"/>
      <c r="N83" s="12">
        <f t="shared" si="1"/>
        <v>138422</v>
      </c>
    </row>
    <row r="84" spans="1:14">
      <c r="A84" s="10">
        <v>370</v>
      </c>
      <c r="B84" s="1" t="s">
        <v>336</v>
      </c>
      <c r="C84" s="1" t="s">
        <v>10</v>
      </c>
      <c r="D84" s="1" t="s">
        <v>341</v>
      </c>
      <c r="E84" s="1" t="s">
        <v>10</v>
      </c>
      <c r="F84" s="5">
        <v>35954</v>
      </c>
      <c r="G84" s="1" t="s">
        <v>74</v>
      </c>
      <c r="H84" s="1" t="s">
        <v>30</v>
      </c>
      <c r="I84" s="12">
        <v>103373.04</v>
      </c>
      <c r="J84" s="12">
        <f>30217.36-589.29</f>
        <v>29628.07</v>
      </c>
      <c r="K84">
        <v>589.29</v>
      </c>
      <c r="L84" s="12"/>
      <c r="M84" s="12"/>
      <c r="N84" s="12">
        <f t="shared" si="1"/>
        <v>133590.39999999999</v>
      </c>
    </row>
    <row r="85" spans="1:14">
      <c r="A85" s="10">
        <v>372</v>
      </c>
      <c r="B85" s="1" t="s">
        <v>129</v>
      </c>
      <c r="C85" s="1" t="s">
        <v>58</v>
      </c>
      <c r="D85" s="1" t="s">
        <v>130</v>
      </c>
      <c r="E85" s="1" t="s">
        <v>10</v>
      </c>
      <c r="F85" s="5">
        <v>33848</v>
      </c>
      <c r="G85" s="1" t="s">
        <v>92</v>
      </c>
      <c r="H85" s="1" t="s">
        <v>25</v>
      </c>
      <c r="I85" s="12">
        <v>131146.07999999999</v>
      </c>
      <c r="J85" s="12">
        <f>1465.55-1200.74</f>
        <v>264.80999999999995</v>
      </c>
      <c r="K85">
        <v>1200.74</v>
      </c>
      <c r="L85" s="12"/>
      <c r="M85" s="12"/>
      <c r="N85" s="12">
        <f t="shared" si="1"/>
        <v>132611.62999999998</v>
      </c>
    </row>
    <row r="86" spans="1:14">
      <c r="A86" s="10">
        <v>373</v>
      </c>
      <c r="B86" s="1" t="s">
        <v>118</v>
      </c>
      <c r="C86" s="1" t="s">
        <v>10</v>
      </c>
      <c r="D86" s="1" t="s">
        <v>365</v>
      </c>
      <c r="E86" s="1" t="s">
        <v>28</v>
      </c>
      <c r="F86" s="5">
        <v>32288</v>
      </c>
      <c r="G86" s="1" t="s">
        <v>366</v>
      </c>
      <c r="H86" s="1" t="s">
        <v>25</v>
      </c>
      <c r="I86" s="12">
        <v>87380.14</v>
      </c>
      <c r="J86" s="12">
        <v>0</v>
      </c>
      <c r="K86" s="12"/>
      <c r="L86" s="12"/>
      <c r="M86" s="12">
        <v>21783.98</v>
      </c>
      <c r="N86" s="12">
        <f t="shared" si="1"/>
        <v>109164.12</v>
      </c>
    </row>
    <row r="87" spans="1:14">
      <c r="A87" s="10">
        <v>379</v>
      </c>
      <c r="B87" s="1" t="s">
        <v>45</v>
      </c>
      <c r="C87" s="1" t="s">
        <v>35</v>
      </c>
      <c r="D87" s="1" t="s">
        <v>317</v>
      </c>
      <c r="E87" s="1" t="s">
        <v>10</v>
      </c>
      <c r="F87" s="5">
        <v>29332</v>
      </c>
      <c r="G87" s="1" t="s">
        <v>318</v>
      </c>
      <c r="H87" s="1" t="s">
        <v>53</v>
      </c>
      <c r="I87" s="12">
        <v>37615.360000000001</v>
      </c>
      <c r="J87" s="12">
        <v>937.81</v>
      </c>
      <c r="K87" s="12"/>
      <c r="L87" s="12"/>
      <c r="M87" s="12">
        <v>15149.04</v>
      </c>
      <c r="N87" s="12">
        <f t="shared" si="1"/>
        <v>53702.21</v>
      </c>
    </row>
    <row r="88" spans="1:14">
      <c r="A88" s="10">
        <v>383</v>
      </c>
      <c r="B88" s="1" t="s">
        <v>129</v>
      </c>
      <c r="C88" s="1" t="s">
        <v>144</v>
      </c>
      <c r="D88" s="1" t="s">
        <v>409</v>
      </c>
      <c r="E88" s="1" t="s">
        <v>10</v>
      </c>
      <c r="F88" s="5">
        <v>37104</v>
      </c>
      <c r="G88" s="1" t="s">
        <v>310</v>
      </c>
      <c r="H88" s="1" t="s">
        <v>12</v>
      </c>
      <c r="I88" s="12">
        <v>83158.240000000005</v>
      </c>
      <c r="J88" s="12">
        <v>8142.5900000000011</v>
      </c>
      <c r="K88" s="12"/>
      <c r="L88" s="12">
        <v>525</v>
      </c>
      <c r="M88" s="12"/>
      <c r="N88" s="12">
        <f t="shared" si="1"/>
        <v>91825.83</v>
      </c>
    </row>
    <row r="89" spans="1:14">
      <c r="A89" s="10">
        <v>385</v>
      </c>
      <c r="B89" s="1" t="s">
        <v>118</v>
      </c>
      <c r="C89" s="1" t="s">
        <v>50</v>
      </c>
      <c r="D89" s="1" t="s">
        <v>392</v>
      </c>
      <c r="E89" s="1" t="s">
        <v>10</v>
      </c>
      <c r="F89" s="5">
        <v>36766</v>
      </c>
      <c r="G89" s="1" t="s">
        <v>86</v>
      </c>
      <c r="H89" s="1" t="s">
        <v>25</v>
      </c>
      <c r="I89" s="12">
        <v>111221.76000000001</v>
      </c>
      <c r="J89" s="12">
        <f>4162.74-337.78</f>
        <v>3824.96</v>
      </c>
      <c r="K89">
        <v>337.78</v>
      </c>
      <c r="L89" s="12"/>
      <c r="M89" s="12"/>
      <c r="N89" s="12">
        <f t="shared" si="1"/>
        <v>115384.50000000001</v>
      </c>
    </row>
    <row r="90" spans="1:14">
      <c r="A90" s="10">
        <v>389</v>
      </c>
      <c r="B90" s="1" t="s">
        <v>84</v>
      </c>
      <c r="C90" s="1" t="s">
        <v>10</v>
      </c>
      <c r="D90" s="1" t="s">
        <v>85</v>
      </c>
      <c r="E90" s="1" t="s">
        <v>10</v>
      </c>
      <c r="F90" s="5">
        <v>36864</v>
      </c>
      <c r="G90" s="1" t="s">
        <v>86</v>
      </c>
      <c r="H90" s="1" t="s">
        <v>25</v>
      </c>
      <c r="I90" s="12">
        <v>118440.95999999999</v>
      </c>
      <c r="J90" s="12">
        <f>9975.66-876.19</f>
        <v>9099.4699999999993</v>
      </c>
      <c r="K90">
        <v>876.19</v>
      </c>
      <c r="L90" s="12"/>
      <c r="M90" s="12"/>
      <c r="N90" s="12">
        <f t="shared" si="1"/>
        <v>128416.62</v>
      </c>
    </row>
    <row r="91" spans="1:14">
      <c r="A91" s="10">
        <v>394</v>
      </c>
      <c r="B91" s="1" t="s">
        <v>162</v>
      </c>
      <c r="C91" s="1" t="s">
        <v>46</v>
      </c>
      <c r="D91" s="1" t="s">
        <v>512</v>
      </c>
      <c r="E91" s="1" t="s">
        <v>10</v>
      </c>
      <c r="F91" s="5">
        <v>34896</v>
      </c>
      <c r="G91" s="1" t="s">
        <v>77</v>
      </c>
      <c r="H91" s="1" t="s">
        <v>25</v>
      </c>
      <c r="I91" s="12">
        <v>103359.12</v>
      </c>
      <c r="J91" s="12">
        <f>650.97-636.06</f>
        <v>14.910000000000082</v>
      </c>
      <c r="K91">
        <v>636.05999999999995</v>
      </c>
      <c r="L91" s="12"/>
      <c r="M91" s="12"/>
      <c r="N91" s="12">
        <f t="shared" si="1"/>
        <v>104010.09</v>
      </c>
    </row>
    <row r="92" spans="1:14">
      <c r="A92" s="10">
        <v>399</v>
      </c>
      <c r="B92" s="1" t="s">
        <v>565</v>
      </c>
      <c r="C92" s="1" t="s">
        <v>243</v>
      </c>
      <c r="D92" s="1" t="s">
        <v>573</v>
      </c>
      <c r="E92" s="1" t="s">
        <v>10</v>
      </c>
      <c r="F92" s="5">
        <v>34764</v>
      </c>
      <c r="G92" s="1" t="s">
        <v>86</v>
      </c>
      <c r="H92" s="1" t="s">
        <v>25</v>
      </c>
      <c r="I92" s="12">
        <v>120931.92</v>
      </c>
      <c r="J92" s="12">
        <f>13093.28-186.05</f>
        <v>12907.230000000001</v>
      </c>
      <c r="K92">
        <v>186.05</v>
      </c>
      <c r="L92" s="12"/>
      <c r="M92" s="12"/>
      <c r="N92" s="12">
        <f t="shared" si="1"/>
        <v>134025.19999999998</v>
      </c>
    </row>
    <row r="93" spans="1:14">
      <c r="A93" s="10">
        <v>401</v>
      </c>
      <c r="B93" s="1" t="s">
        <v>217</v>
      </c>
      <c r="C93" s="1" t="s">
        <v>50</v>
      </c>
      <c r="D93" s="1" t="s">
        <v>581</v>
      </c>
      <c r="E93" s="1" t="s">
        <v>10</v>
      </c>
      <c r="F93" s="5">
        <v>34774</v>
      </c>
      <c r="G93" s="1" t="s">
        <v>366</v>
      </c>
      <c r="H93" s="1" t="s">
        <v>25</v>
      </c>
      <c r="I93" s="12">
        <v>145884.93</v>
      </c>
      <c r="J93" s="12">
        <v>0</v>
      </c>
      <c r="K93" s="12"/>
      <c r="L93" s="12"/>
      <c r="M93" s="12"/>
      <c r="N93" s="12">
        <f t="shared" si="1"/>
        <v>145884.93</v>
      </c>
    </row>
    <row r="94" spans="1:14">
      <c r="A94" s="10">
        <v>402</v>
      </c>
      <c r="B94" s="1" t="s">
        <v>238</v>
      </c>
      <c r="C94" s="1" t="s">
        <v>94</v>
      </c>
      <c r="D94" s="1" t="s">
        <v>578</v>
      </c>
      <c r="E94" s="1" t="s">
        <v>10</v>
      </c>
      <c r="F94" s="5">
        <v>35597</v>
      </c>
      <c r="G94" s="1" t="s">
        <v>77</v>
      </c>
      <c r="H94" s="1" t="s">
        <v>25</v>
      </c>
      <c r="I94" s="12">
        <v>102401.57</v>
      </c>
      <c r="J94" s="12">
        <f>15545.64-464.86</f>
        <v>15080.779999999999</v>
      </c>
      <c r="K94">
        <v>464.86</v>
      </c>
      <c r="L94" s="12"/>
      <c r="M94" s="12"/>
      <c r="N94" s="12">
        <f t="shared" si="1"/>
        <v>117947.21</v>
      </c>
    </row>
    <row r="95" spans="1:14">
      <c r="A95" s="10">
        <v>403</v>
      </c>
      <c r="B95" s="1" t="s">
        <v>45</v>
      </c>
      <c r="C95" s="1" t="s">
        <v>46</v>
      </c>
      <c r="D95" s="1" t="s">
        <v>47</v>
      </c>
      <c r="E95" s="1" t="s">
        <v>10</v>
      </c>
      <c r="F95" s="5">
        <v>31837</v>
      </c>
      <c r="G95" s="1" t="s">
        <v>48</v>
      </c>
      <c r="H95" s="1" t="s">
        <v>30</v>
      </c>
      <c r="I95" s="12">
        <v>81817.919999999998</v>
      </c>
      <c r="J95" s="12">
        <v>0</v>
      </c>
      <c r="K95" s="12"/>
      <c r="L95" s="12"/>
      <c r="M95" s="12"/>
      <c r="N95" s="12">
        <f t="shared" si="1"/>
        <v>81817.919999999998</v>
      </c>
    </row>
    <row r="96" spans="1:14">
      <c r="A96" s="10">
        <v>404</v>
      </c>
      <c r="B96" s="1" t="s">
        <v>89</v>
      </c>
      <c r="C96" s="1" t="s">
        <v>90</v>
      </c>
      <c r="D96" s="1" t="s">
        <v>91</v>
      </c>
      <c r="E96" s="1" t="s">
        <v>10</v>
      </c>
      <c r="F96" s="5">
        <v>34764</v>
      </c>
      <c r="G96" s="1" t="s">
        <v>92</v>
      </c>
      <c r="H96" s="1" t="s">
        <v>25</v>
      </c>
      <c r="I96" s="12">
        <v>123911.11</v>
      </c>
      <c r="J96" s="12">
        <f>6712.26-363.02</f>
        <v>6349.24</v>
      </c>
      <c r="K96">
        <v>363.02</v>
      </c>
      <c r="L96" s="12"/>
      <c r="M96" s="12"/>
      <c r="N96" s="12">
        <f t="shared" si="1"/>
        <v>130623.37000000001</v>
      </c>
    </row>
    <row r="97" spans="1:14">
      <c r="A97" s="10">
        <v>407</v>
      </c>
      <c r="B97" s="1" t="s">
        <v>13</v>
      </c>
      <c r="C97" s="1" t="s">
        <v>94</v>
      </c>
      <c r="D97" s="1" t="s">
        <v>106</v>
      </c>
      <c r="E97" s="1" t="s">
        <v>10</v>
      </c>
      <c r="F97" s="5">
        <v>34380</v>
      </c>
      <c r="G97" s="1" t="s">
        <v>77</v>
      </c>
      <c r="H97" s="1" t="s">
        <v>25</v>
      </c>
      <c r="I97" s="12">
        <v>103359.12</v>
      </c>
      <c r="J97" s="12">
        <f>25982.87-159.01</f>
        <v>25823.86</v>
      </c>
      <c r="K97">
        <v>159.01</v>
      </c>
      <c r="L97" s="12"/>
      <c r="M97" s="12"/>
      <c r="N97" s="12">
        <f t="shared" si="1"/>
        <v>129341.98999999999</v>
      </c>
    </row>
    <row r="98" spans="1:14">
      <c r="A98" s="10">
        <v>410</v>
      </c>
      <c r="B98" s="1" t="s">
        <v>162</v>
      </c>
      <c r="C98" s="1" t="s">
        <v>8</v>
      </c>
      <c r="D98" s="1" t="s">
        <v>484</v>
      </c>
      <c r="E98" s="1" t="s">
        <v>10</v>
      </c>
      <c r="F98" s="5">
        <v>31913</v>
      </c>
      <c r="G98" s="1" t="s">
        <v>126</v>
      </c>
      <c r="H98" s="1" t="s">
        <v>25</v>
      </c>
      <c r="I98" s="12">
        <v>52963.47</v>
      </c>
      <c r="J98" s="12">
        <v>0</v>
      </c>
      <c r="K98" s="12"/>
      <c r="L98" s="12"/>
      <c r="M98" s="12">
        <v>38545.870000000003</v>
      </c>
      <c r="N98" s="12">
        <f t="shared" si="1"/>
        <v>91509.34</v>
      </c>
    </row>
    <row r="99" spans="1:14">
      <c r="A99" s="10">
        <v>422</v>
      </c>
      <c r="B99" s="1" t="s">
        <v>118</v>
      </c>
      <c r="C99" s="1" t="s">
        <v>247</v>
      </c>
      <c r="D99" s="1" t="s">
        <v>255</v>
      </c>
      <c r="E99" s="1" t="s">
        <v>10</v>
      </c>
      <c r="F99" s="5">
        <v>35688</v>
      </c>
      <c r="G99" s="1" t="s">
        <v>77</v>
      </c>
      <c r="H99" s="1" t="s">
        <v>25</v>
      </c>
      <c r="I99" s="12">
        <v>101885.07</v>
      </c>
      <c r="J99" s="12">
        <f>10272.66-306.24</f>
        <v>9966.42</v>
      </c>
      <c r="K99">
        <v>306.24</v>
      </c>
      <c r="L99" s="12"/>
      <c r="M99" s="12"/>
      <c r="N99" s="12">
        <f t="shared" si="1"/>
        <v>112157.73000000001</v>
      </c>
    </row>
    <row r="100" spans="1:14">
      <c r="A100" s="10">
        <v>435</v>
      </c>
      <c r="B100" s="1" t="s">
        <v>496</v>
      </c>
      <c r="C100" s="1" t="s">
        <v>58</v>
      </c>
      <c r="D100" s="1" t="s">
        <v>497</v>
      </c>
      <c r="E100" s="1" t="s">
        <v>10</v>
      </c>
      <c r="F100" s="5">
        <v>37624</v>
      </c>
      <c r="G100" s="1" t="s">
        <v>74</v>
      </c>
      <c r="H100" s="1" t="s">
        <v>30</v>
      </c>
      <c r="I100" s="12">
        <v>100549.92</v>
      </c>
      <c r="J100" s="12">
        <f>8165.08-241.71</f>
        <v>7923.37</v>
      </c>
      <c r="K100">
        <v>241.71</v>
      </c>
      <c r="L100" s="12"/>
      <c r="M100" s="12"/>
      <c r="N100" s="12">
        <f t="shared" si="1"/>
        <v>108715</v>
      </c>
    </row>
    <row r="101" spans="1:14">
      <c r="A101" s="10">
        <v>450</v>
      </c>
      <c r="B101" s="1" t="s">
        <v>498</v>
      </c>
      <c r="C101" s="1" t="s">
        <v>50</v>
      </c>
      <c r="D101" s="1" t="s">
        <v>499</v>
      </c>
      <c r="E101" s="1" t="s">
        <v>10</v>
      </c>
      <c r="F101" s="5">
        <v>37683</v>
      </c>
      <c r="G101" s="1" t="s">
        <v>52</v>
      </c>
      <c r="H101" s="1" t="s">
        <v>53</v>
      </c>
      <c r="I101" s="12">
        <v>76732.08</v>
      </c>
      <c r="J101" s="12">
        <v>1707.99</v>
      </c>
      <c r="K101" s="12"/>
      <c r="L101" s="12">
        <v>425</v>
      </c>
      <c r="M101" s="12"/>
      <c r="N101" s="12">
        <f t="shared" si="1"/>
        <v>78865.070000000007</v>
      </c>
    </row>
    <row r="102" spans="1:14">
      <c r="A102" s="10">
        <v>454</v>
      </c>
      <c r="B102" s="1" t="s">
        <v>118</v>
      </c>
      <c r="C102" s="1" t="s">
        <v>58</v>
      </c>
      <c r="D102" s="1" t="s">
        <v>485</v>
      </c>
      <c r="E102" s="1" t="s">
        <v>10</v>
      </c>
      <c r="F102" s="5">
        <v>37683</v>
      </c>
      <c r="G102" s="1" t="s">
        <v>168</v>
      </c>
      <c r="H102" s="1" t="s">
        <v>30</v>
      </c>
      <c r="I102" s="12">
        <v>126703.92</v>
      </c>
      <c r="J102" s="12">
        <f>5048.37-K102</f>
        <v>4682.87</v>
      </c>
      <c r="K102">
        <v>365.5</v>
      </c>
      <c r="L102" s="12"/>
      <c r="M102" s="12"/>
      <c r="N102" s="12">
        <f t="shared" si="1"/>
        <v>131752.29</v>
      </c>
    </row>
    <row r="103" spans="1:14">
      <c r="A103" s="10">
        <v>455</v>
      </c>
      <c r="B103" s="1" t="s">
        <v>140</v>
      </c>
      <c r="C103" s="1" t="s">
        <v>94</v>
      </c>
      <c r="D103" s="1" t="s">
        <v>228</v>
      </c>
      <c r="E103" s="1" t="s">
        <v>10</v>
      </c>
      <c r="F103" s="5">
        <v>37683</v>
      </c>
      <c r="G103" s="1" t="s">
        <v>74</v>
      </c>
      <c r="H103" s="1" t="s">
        <v>30</v>
      </c>
      <c r="I103" s="12">
        <v>101299.92</v>
      </c>
      <c r="J103" s="12">
        <f>1947.21-K103</f>
        <v>1369.74</v>
      </c>
      <c r="K103">
        <v>577.47</v>
      </c>
      <c r="L103" s="12"/>
      <c r="M103" s="12"/>
      <c r="N103" s="12">
        <f t="shared" si="1"/>
        <v>103247.13</v>
      </c>
    </row>
    <row r="104" spans="1:14">
      <c r="A104" s="10">
        <v>465</v>
      </c>
      <c r="B104" s="1" t="s">
        <v>277</v>
      </c>
      <c r="C104" s="1" t="s">
        <v>58</v>
      </c>
      <c r="D104" s="1" t="s">
        <v>278</v>
      </c>
      <c r="E104" s="1" t="s">
        <v>10</v>
      </c>
      <c r="F104" s="5">
        <v>40618</v>
      </c>
      <c r="G104" s="1" t="s">
        <v>74</v>
      </c>
      <c r="H104" s="1" t="s">
        <v>30</v>
      </c>
      <c r="I104" s="12">
        <v>99268.08</v>
      </c>
      <c r="J104" s="12">
        <v>10237.050000000001</v>
      </c>
      <c r="K104" s="12"/>
      <c r="L104" s="12"/>
      <c r="M104" s="12"/>
      <c r="N104" s="12">
        <f t="shared" si="1"/>
        <v>109505.13</v>
      </c>
    </row>
    <row r="105" spans="1:14">
      <c r="A105" s="10">
        <v>491</v>
      </c>
      <c r="B105" s="1" t="s">
        <v>233</v>
      </c>
      <c r="C105" s="1" t="s">
        <v>14</v>
      </c>
      <c r="D105" s="1" t="s">
        <v>234</v>
      </c>
      <c r="E105" s="1" t="s">
        <v>10</v>
      </c>
      <c r="F105" s="5">
        <v>37858</v>
      </c>
      <c r="G105" s="1" t="s">
        <v>168</v>
      </c>
      <c r="H105" s="1" t="s">
        <v>30</v>
      </c>
      <c r="I105" s="12">
        <v>125954.28</v>
      </c>
      <c r="J105" s="12">
        <v>10363.23</v>
      </c>
      <c r="K105" s="12"/>
      <c r="L105" s="12"/>
      <c r="M105" s="12"/>
      <c r="N105" s="12">
        <f t="shared" si="1"/>
        <v>136317.51</v>
      </c>
    </row>
    <row r="106" spans="1:14">
      <c r="A106" s="10">
        <v>494</v>
      </c>
      <c r="B106" s="1" t="s">
        <v>301</v>
      </c>
      <c r="C106" s="1" t="s">
        <v>243</v>
      </c>
      <c r="D106" s="1" t="s">
        <v>526</v>
      </c>
      <c r="E106" s="1" t="s">
        <v>10</v>
      </c>
      <c r="F106" s="5">
        <v>37893</v>
      </c>
      <c r="G106" s="1" t="s">
        <v>300</v>
      </c>
      <c r="H106" s="1" t="s">
        <v>12</v>
      </c>
      <c r="I106" s="12">
        <v>94315.92</v>
      </c>
      <c r="J106" s="12">
        <v>0</v>
      </c>
      <c r="K106" s="12"/>
      <c r="L106" s="12">
        <v>225</v>
      </c>
      <c r="M106" s="12"/>
      <c r="N106" s="12">
        <f t="shared" si="1"/>
        <v>94540.92</v>
      </c>
    </row>
    <row r="107" spans="1:14">
      <c r="A107" s="10">
        <v>495</v>
      </c>
      <c r="B107" s="1" t="s">
        <v>306</v>
      </c>
      <c r="C107" s="1" t="s">
        <v>10</v>
      </c>
      <c r="D107" s="1" t="s">
        <v>304</v>
      </c>
      <c r="E107" s="1" t="s">
        <v>10</v>
      </c>
      <c r="F107" s="5">
        <v>37900</v>
      </c>
      <c r="G107" s="1" t="s">
        <v>307</v>
      </c>
      <c r="H107" s="1" t="s">
        <v>30</v>
      </c>
      <c r="I107" s="12">
        <v>78485.039999999994</v>
      </c>
      <c r="J107" s="12">
        <f>27491.68-298.18</f>
        <v>27193.5</v>
      </c>
      <c r="K107">
        <v>298.18</v>
      </c>
      <c r="L107" s="12"/>
      <c r="M107" s="12"/>
      <c r="N107" s="12">
        <f t="shared" si="1"/>
        <v>105976.71999999999</v>
      </c>
    </row>
    <row r="108" spans="1:14">
      <c r="A108" s="10">
        <v>496</v>
      </c>
      <c r="B108" s="1" t="s">
        <v>279</v>
      </c>
      <c r="C108" s="1" t="s">
        <v>94</v>
      </c>
      <c r="D108" s="1" t="s">
        <v>415</v>
      </c>
      <c r="E108" s="1" t="s">
        <v>10</v>
      </c>
      <c r="F108" s="5">
        <v>38145</v>
      </c>
      <c r="G108" s="1" t="s">
        <v>52</v>
      </c>
      <c r="H108" s="1" t="s">
        <v>53</v>
      </c>
      <c r="I108" s="12">
        <v>76732.08</v>
      </c>
      <c r="J108" s="12">
        <v>1599.99</v>
      </c>
      <c r="K108" s="12"/>
      <c r="L108" s="12">
        <v>175</v>
      </c>
      <c r="M108" s="12"/>
      <c r="N108" s="12">
        <f t="shared" si="1"/>
        <v>78507.070000000007</v>
      </c>
    </row>
    <row r="109" spans="1:14">
      <c r="A109" s="10">
        <v>507</v>
      </c>
      <c r="B109" s="1" t="s">
        <v>513</v>
      </c>
      <c r="C109" s="1" t="s">
        <v>46</v>
      </c>
      <c r="D109" s="1" t="s">
        <v>514</v>
      </c>
      <c r="E109" s="1" t="s">
        <v>10</v>
      </c>
      <c r="F109" s="5">
        <v>37958</v>
      </c>
      <c r="G109" s="1" t="s">
        <v>515</v>
      </c>
      <c r="H109" s="1" t="s">
        <v>17</v>
      </c>
      <c r="I109" s="12">
        <v>94315.92</v>
      </c>
      <c r="J109" s="12">
        <v>0</v>
      </c>
      <c r="K109" s="12"/>
      <c r="L109" s="12"/>
      <c r="M109" s="12"/>
      <c r="N109" s="12">
        <f t="shared" si="1"/>
        <v>94315.92</v>
      </c>
    </row>
    <row r="110" spans="1:14">
      <c r="A110" s="10">
        <v>508</v>
      </c>
      <c r="B110" s="1" t="s">
        <v>22</v>
      </c>
      <c r="C110" s="1" t="s">
        <v>108</v>
      </c>
      <c r="D110" s="1" t="s">
        <v>442</v>
      </c>
      <c r="E110" s="1" t="s">
        <v>10</v>
      </c>
      <c r="F110" s="5">
        <v>37970</v>
      </c>
      <c r="G110" s="1" t="s">
        <v>74</v>
      </c>
      <c r="H110" s="1" t="s">
        <v>30</v>
      </c>
      <c r="I110" s="12">
        <v>101299.92</v>
      </c>
      <c r="J110" s="12">
        <v>9448.2000000000007</v>
      </c>
      <c r="K110" s="12"/>
      <c r="L110" s="12"/>
      <c r="M110" s="12"/>
      <c r="N110" s="12">
        <f t="shared" si="1"/>
        <v>110748.12</v>
      </c>
    </row>
    <row r="111" spans="1:14">
      <c r="A111" s="10">
        <v>537</v>
      </c>
      <c r="B111" s="1" t="s">
        <v>134</v>
      </c>
      <c r="C111" s="1" t="s">
        <v>108</v>
      </c>
      <c r="D111" s="1" t="s">
        <v>271</v>
      </c>
      <c r="E111" s="1" t="s">
        <v>10</v>
      </c>
      <c r="F111" s="5">
        <v>38174</v>
      </c>
      <c r="G111" s="1" t="s">
        <v>52</v>
      </c>
      <c r="H111" s="1" t="s">
        <v>53</v>
      </c>
      <c r="I111" s="12">
        <v>76732.08</v>
      </c>
      <c r="J111" s="12">
        <v>1245.3800000000001</v>
      </c>
      <c r="K111" s="12"/>
      <c r="L111" s="12">
        <v>325</v>
      </c>
      <c r="M111" s="12"/>
      <c r="N111" s="12">
        <f t="shared" si="1"/>
        <v>78302.460000000006</v>
      </c>
    </row>
    <row r="112" spans="1:14">
      <c r="A112" s="10">
        <v>542</v>
      </c>
      <c r="B112" s="1" t="s">
        <v>250</v>
      </c>
      <c r="C112" s="1" t="s">
        <v>10</v>
      </c>
      <c r="D112" s="1" t="s">
        <v>251</v>
      </c>
      <c r="E112" s="1" t="s">
        <v>10</v>
      </c>
      <c r="F112" s="5">
        <v>38222</v>
      </c>
      <c r="G112" s="1" t="s">
        <v>113</v>
      </c>
      <c r="H112" s="1" t="s">
        <v>30</v>
      </c>
      <c r="I112" s="12">
        <v>15609.83</v>
      </c>
      <c r="J112" s="12">
        <v>0</v>
      </c>
      <c r="K112" s="12"/>
      <c r="L112" s="12"/>
      <c r="M112" s="12"/>
      <c r="N112" s="12">
        <f t="shared" si="1"/>
        <v>15609.83</v>
      </c>
    </row>
    <row r="113" spans="1:14">
      <c r="A113" s="10">
        <v>543</v>
      </c>
      <c r="B113" s="1" t="s">
        <v>134</v>
      </c>
      <c r="C113" s="1" t="s">
        <v>144</v>
      </c>
      <c r="D113" s="1" t="s">
        <v>240</v>
      </c>
      <c r="E113" s="1" t="s">
        <v>10</v>
      </c>
      <c r="F113" s="5">
        <v>38231</v>
      </c>
      <c r="G113" s="1" t="s">
        <v>77</v>
      </c>
      <c r="H113" s="1" t="s">
        <v>25</v>
      </c>
      <c r="I113" s="12">
        <v>99225.12</v>
      </c>
      <c r="J113" s="12">
        <f>18423.17-607.74</f>
        <v>17815.429999999997</v>
      </c>
      <c r="K113">
        <v>607.74</v>
      </c>
      <c r="L113" s="12"/>
      <c r="M113" s="12"/>
      <c r="N113" s="12">
        <f t="shared" si="1"/>
        <v>117648.29</v>
      </c>
    </row>
    <row r="114" spans="1:14">
      <c r="A114" s="10">
        <v>544</v>
      </c>
      <c r="B114" s="1" t="s">
        <v>312</v>
      </c>
      <c r="C114" s="1" t="s">
        <v>90</v>
      </c>
      <c r="D114" s="1" t="s">
        <v>383</v>
      </c>
      <c r="E114" s="1" t="s">
        <v>10</v>
      </c>
      <c r="F114" s="5">
        <v>38231</v>
      </c>
      <c r="G114" s="1" t="s">
        <v>92</v>
      </c>
      <c r="H114" s="1" t="s">
        <v>25</v>
      </c>
      <c r="I114" s="12">
        <v>128620.08</v>
      </c>
      <c r="J114" s="12">
        <f>403.52-403.52</f>
        <v>0</v>
      </c>
      <c r="K114">
        <v>403.52</v>
      </c>
      <c r="L114" s="12"/>
      <c r="M114" s="12"/>
      <c r="N114" s="12">
        <f t="shared" si="1"/>
        <v>129023.6</v>
      </c>
    </row>
    <row r="115" spans="1:14">
      <c r="A115" s="10">
        <v>548</v>
      </c>
      <c r="B115" s="1" t="s">
        <v>49</v>
      </c>
      <c r="C115" s="1" t="s">
        <v>50</v>
      </c>
      <c r="D115" s="1" t="s">
        <v>51</v>
      </c>
      <c r="E115" s="1" t="s">
        <v>10</v>
      </c>
      <c r="F115" s="5">
        <v>38271</v>
      </c>
      <c r="G115" s="1" t="s">
        <v>52</v>
      </c>
      <c r="H115" s="1" t="s">
        <v>53</v>
      </c>
      <c r="I115" s="12">
        <v>60526.94</v>
      </c>
      <c r="J115" s="12">
        <v>494</v>
      </c>
      <c r="K115" s="12"/>
      <c r="L115" s="12">
        <v>725</v>
      </c>
      <c r="M115" s="12"/>
      <c r="N115" s="12">
        <f t="shared" si="1"/>
        <v>61745.94</v>
      </c>
    </row>
    <row r="116" spans="1:14">
      <c r="A116" s="10">
        <v>577</v>
      </c>
      <c r="B116" s="1" t="s">
        <v>483</v>
      </c>
      <c r="C116" s="1" t="s">
        <v>90</v>
      </c>
      <c r="D116" s="1" t="s">
        <v>481</v>
      </c>
      <c r="E116" s="1" t="s">
        <v>10</v>
      </c>
      <c r="F116" s="5">
        <v>38544</v>
      </c>
      <c r="G116" s="1" t="s">
        <v>180</v>
      </c>
      <c r="H116" s="1" t="s">
        <v>41</v>
      </c>
      <c r="I116" s="12">
        <v>25788.799999999999</v>
      </c>
      <c r="J116" s="12">
        <v>0</v>
      </c>
      <c r="K116" s="12"/>
      <c r="L116" s="12"/>
      <c r="M116" s="12"/>
      <c r="N116" s="12">
        <f t="shared" si="1"/>
        <v>25788.799999999999</v>
      </c>
    </row>
    <row r="117" spans="1:14">
      <c r="A117" s="10">
        <v>579</v>
      </c>
      <c r="B117" s="1" t="s">
        <v>547</v>
      </c>
      <c r="C117" s="1" t="s">
        <v>10</v>
      </c>
      <c r="D117" s="1" t="s">
        <v>548</v>
      </c>
      <c r="E117" s="1" t="s">
        <v>10</v>
      </c>
      <c r="F117" s="5">
        <v>38579</v>
      </c>
      <c r="G117" s="1" t="s">
        <v>549</v>
      </c>
      <c r="H117" s="1" t="s">
        <v>41</v>
      </c>
      <c r="I117" s="12">
        <f>55552.92-83.28</f>
        <v>55469.64</v>
      </c>
      <c r="J117" s="25"/>
      <c r="K117" s="12"/>
      <c r="L117" s="12"/>
      <c r="M117" s="12">
        <v>16729.599999999999</v>
      </c>
      <c r="N117" s="12">
        <f t="shared" si="1"/>
        <v>72199.239999999991</v>
      </c>
    </row>
    <row r="118" spans="1:14">
      <c r="A118" s="10">
        <v>580</v>
      </c>
      <c r="B118" s="1" t="s">
        <v>582</v>
      </c>
      <c r="C118" s="1" t="s">
        <v>35</v>
      </c>
      <c r="D118" s="1" t="s">
        <v>583</v>
      </c>
      <c r="E118" s="1" t="s">
        <v>10</v>
      </c>
      <c r="F118" s="5">
        <v>38586</v>
      </c>
      <c r="G118" s="1" t="s">
        <v>113</v>
      </c>
      <c r="H118" s="1" t="s">
        <v>30</v>
      </c>
      <c r="I118" s="12">
        <v>12895.73</v>
      </c>
      <c r="J118" s="12">
        <v>209.93</v>
      </c>
      <c r="K118" s="12"/>
      <c r="L118" s="12"/>
      <c r="M118" s="12"/>
      <c r="N118" s="12">
        <f t="shared" si="1"/>
        <v>13105.66</v>
      </c>
    </row>
    <row r="119" spans="1:14">
      <c r="A119" s="10">
        <v>599</v>
      </c>
      <c r="B119" s="1" t="s">
        <v>18</v>
      </c>
      <c r="C119" s="1" t="s">
        <v>14</v>
      </c>
      <c r="D119" s="1" t="s">
        <v>19</v>
      </c>
      <c r="E119" s="1" t="s">
        <v>10</v>
      </c>
      <c r="F119" s="5">
        <v>38684</v>
      </c>
      <c r="G119" s="1" t="s">
        <v>20</v>
      </c>
      <c r="H119" s="1" t="s">
        <v>21</v>
      </c>
      <c r="I119" s="12">
        <v>86492.72</v>
      </c>
      <c r="J119" s="12">
        <f>1718.02-1475.38</f>
        <v>242.63999999999987</v>
      </c>
      <c r="K119">
        <v>1475.38</v>
      </c>
      <c r="L119" s="12"/>
      <c r="M119" s="12"/>
      <c r="N119" s="12">
        <f t="shared" si="1"/>
        <v>88210.74</v>
      </c>
    </row>
    <row r="120" spans="1:14">
      <c r="A120" s="10">
        <v>603</v>
      </c>
      <c r="B120" s="1" t="s">
        <v>122</v>
      </c>
      <c r="C120" s="1" t="s">
        <v>35</v>
      </c>
      <c r="D120" s="1" t="s">
        <v>540</v>
      </c>
      <c r="E120" s="1" t="s">
        <v>10</v>
      </c>
      <c r="F120" s="5">
        <v>38749</v>
      </c>
      <c r="G120" s="1" t="s">
        <v>113</v>
      </c>
      <c r="H120" s="1" t="s">
        <v>30</v>
      </c>
      <c r="I120" s="12">
        <v>13045.68</v>
      </c>
      <c r="J120" s="12">
        <v>209.93</v>
      </c>
      <c r="K120" s="12"/>
      <c r="L120" s="12"/>
      <c r="M120" s="12"/>
      <c r="N120" s="12">
        <f t="shared" si="1"/>
        <v>13255.61</v>
      </c>
    </row>
    <row r="121" spans="1:14">
      <c r="A121" s="10">
        <v>604</v>
      </c>
      <c r="B121" s="1" t="s">
        <v>201</v>
      </c>
      <c r="C121" s="1" t="s">
        <v>10</v>
      </c>
      <c r="D121" s="1" t="s">
        <v>202</v>
      </c>
      <c r="E121" s="1" t="s">
        <v>10</v>
      </c>
      <c r="F121" s="5">
        <v>38782</v>
      </c>
      <c r="G121" s="1" t="s">
        <v>77</v>
      </c>
      <c r="H121" s="1" t="s">
        <v>25</v>
      </c>
      <c r="I121" s="12">
        <v>99225.12</v>
      </c>
      <c r="J121" s="12">
        <f>4738.82-299.56</f>
        <v>4439.2599999999993</v>
      </c>
      <c r="K121">
        <v>299.56</v>
      </c>
      <c r="L121" s="12"/>
      <c r="M121" s="12"/>
      <c r="N121" s="12">
        <f t="shared" si="1"/>
        <v>103963.93999999999</v>
      </c>
    </row>
    <row r="122" spans="1:14">
      <c r="A122" s="10">
        <v>605</v>
      </c>
      <c r="B122" s="1" t="s">
        <v>312</v>
      </c>
      <c r="C122" s="1" t="s">
        <v>10</v>
      </c>
      <c r="D122" s="1" t="s">
        <v>502</v>
      </c>
      <c r="E122" s="1" t="s">
        <v>10</v>
      </c>
      <c r="F122" s="5">
        <v>38782</v>
      </c>
      <c r="G122" s="1" t="s">
        <v>77</v>
      </c>
      <c r="H122" s="1" t="s">
        <v>25</v>
      </c>
      <c r="I122" s="12">
        <v>99225.12</v>
      </c>
      <c r="J122" s="12">
        <f>8250.66-763.27</f>
        <v>7487.3899999999994</v>
      </c>
      <c r="K122">
        <v>763.27</v>
      </c>
      <c r="L122" s="12"/>
      <c r="M122" s="12"/>
      <c r="N122" s="12">
        <f t="shared" si="1"/>
        <v>107475.78</v>
      </c>
    </row>
    <row r="123" spans="1:14">
      <c r="A123" s="10">
        <v>606</v>
      </c>
      <c r="B123" s="1" t="s">
        <v>148</v>
      </c>
      <c r="C123" s="1" t="s">
        <v>10</v>
      </c>
      <c r="D123" s="1" t="s">
        <v>149</v>
      </c>
      <c r="E123" s="1" t="s">
        <v>10</v>
      </c>
      <c r="F123" s="5">
        <v>39454</v>
      </c>
      <c r="G123" s="1" t="s">
        <v>150</v>
      </c>
      <c r="H123" s="1" t="s">
        <v>121</v>
      </c>
      <c r="I123" s="12">
        <v>88230</v>
      </c>
      <c r="J123" s="12">
        <v>0</v>
      </c>
      <c r="K123" s="12"/>
      <c r="L123" s="12"/>
      <c r="M123" s="12"/>
      <c r="N123" s="12">
        <f t="shared" si="1"/>
        <v>88230</v>
      </c>
    </row>
    <row r="124" spans="1:14">
      <c r="A124" s="10">
        <v>614</v>
      </c>
      <c r="B124" s="1" t="s">
        <v>198</v>
      </c>
      <c r="C124" s="1" t="s">
        <v>10</v>
      </c>
      <c r="D124" s="1" t="s">
        <v>199</v>
      </c>
      <c r="E124" s="1" t="s">
        <v>10</v>
      </c>
      <c r="F124" s="5">
        <v>38864</v>
      </c>
      <c r="G124" s="1" t="s">
        <v>200</v>
      </c>
      <c r="H124" s="1" t="s">
        <v>21</v>
      </c>
      <c r="I124" s="12">
        <v>62197.06</v>
      </c>
      <c r="J124" s="12">
        <v>3260.93</v>
      </c>
      <c r="K124" s="12"/>
      <c r="L124" s="12">
        <v>3750</v>
      </c>
      <c r="M124" s="12"/>
      <c r="N124" s="12">
        <f t="shared" si="1"/>
        <v>69207.989999999991</v>
      </c>
    </row>
    <row r="125" spans="1:14">
      <c r="A125" s="10">
        <v>616</v>
      </c>
      <c r="B125" s="1" t="s">
        <v>295</v>
      </c>
      <c r="C125" s="1" t="s">
        <v>247</v>
      </c>
      <c r="D125" s="1" t="s">
        <v>296</v>
      </c>
      <c r="E125" s="1" t="s">
        <v>10</v>
      </c>
      <c r="F125" s="5">
        <v>38883</v>
      </c>
      <c r="G125" s="1" t="s">
        <v>74</v>
      </c>
      <c r="H125" s="1" t="s">
        <v>30</v>
      </c>
      <c r="I125" s="12">
        <v>100549.92</v>
      </c>
      <c r="J125" s="12">
        <v>290.05</v>
      </c>
      <c r="K125" s="12"/>
      <c r="L125" s="12"/>
      <c r="M125" s="12"/>
      <c r="N125" s="12">
        <f t="shared" si="1"/>
        <v>100839.97</v>
      </c>
    </row>
    <row r="126" spans="1:14">
      <c r="A126" s="10">
        <v>625</v>
      </c>
      <c r="B126" s="1" t="s">
        <v>424</v>
      </c>
      <c r="C126" s="1" t="s">
        <v>8</v>
      </c>
      <c r="D126" s="1" t="s">
        <v>425</v>
      </c>
      <c r="E126" s="1" t="s">
        <v>10</v>
      </c>
      <c r="F126" s="5">
        <v>38915</v>
      </c>
      <c r="G126" s="1" t="s">
        <v>74</v>
      </c>
      <c r="H126" s="1" t="s">
        <v>30</v>
      </c>
      <c r="I126" s="12">
        <v>100549.92</v>
      </c>
      <c r="J126" s="12">
        <v>3408.08</v>
      </c>
      <c r="K126" s="12"/>
      <c r="L126" s="12"/>
      <c r="M126" s="12"/>
      <c r="N126" s="12">
        <f t="shared" si="1"/>
        <v>103958</v>
      </c>
    </row>
    <row r="127" spans="1:14">
      <c r="A127" s="10">
        <v>631</v>
      </c>
      <c r="B127" s="1" t="s">
        <v>75</v>
      </c>
      <c r="C127" s="1" t="s">
        <v>35</v>
      </c>
      <c r="D127" s="1" t="s">
        <v>76</v>
      </c>
      <c r="E127" s="1" t="s">
        <v>10</v>
      </c>
      <c r="F127" s="5">
        <v>38957</v>
      </c>
      <c r="G127" s="1" t="s">
        <v>77</v>
      </c>
      <c r="H127" s="1" t="s">
        <v>25</v>
      </c>
      <c r="I127" s="12">
        <v>99225.12</v>
      </c>
      <c r="J127" s="12">
        <f>6337.9-610.62</f>
        <v>5727.28</v>
      </c>
      <c r="K127">
        <v>610.62</v>
      </c>
      <c r="L127" s="12"/>
      <c r="M127" s="12"/>
      <c r="N127" s="12">
        <f t="shared" si="1"/>
        <v>105563.01999999999</v>
      </c>
    </row>
    <row r="128" spans="1:14">
      <c r="A128" s="10">
        <v>633</v>
      </c>
      <c r="B128" s="1" t="s">
        <v>518</v>
      </c>
      <c r="C128" s="1" t="s">
        <v>35</v>
      </c>
      <c r="D128" s="1" t="s">
        <v>519</v>
      </c>
      <c r="E128" s="1" t="s">
        <v>10</v>
      </c>
      <c r="F128" s="5">
        <v>38965</v>
      </c>
      <c r="G128" s="1" t="s">
        <v>113</v>
      </c>
      <c r="H128" s="1" t="s">
        <v>30</v>
      </c>
      <c r="I128" s="12">
        <v>12565.82</v>
      </c>
      <c r="J128" s="12">
        <v>0</v>
      </c>
      <c r="K128" s="12"/>
      <c r="L128" s="12"/>
      <c r="M128" s="12"/>
      <c r="N128" s="12">
        <f t="shared" si="1"/>
        <v>12565.82</v>
      </c>
    </row>
    <row r="129" spans="1:14">
      <c r="A129" s="10">
        <v>639</v>
      </c>
      <c r="B129" s="1" t="s">
        <v>412</v>
      </c>
      <c r="C129" s="1" t="s">
        <v>58</v>
      </c>
      <c r="D129" s="1" t="s">
        <v>413</v>
      </c>
      <c r="E129" s="1" t="s">
        <v>10</v>
      </c>
      <c r="F129" s="5">
        <v>38999</v>
      </c>
      <c r="G129" s="1" t="s">
        <v>414</v>
      </c>
      <c r="H129" s="1" t="s">
        <v>345</v>
      </c>
      <c r="I129" s="12">
        <v>118662.96</v>
      </c>
      <c r="J129" s="12">
        <v>0</v>
      </c>
      <c r="K129" s="12"/>
      <c r="L129" s="12"/>
      <c r="M129" s="12"/>
      <c r="N129" s="12">
        <f t="shared" si="1"/>
        <v>118662.96</v>
      </c>
    </row>
    <row r="130" spans="1:14">
      <c r="A130" s="10">
        <v>649</v>
      </c>
      <c r="B130" s="1" t="s">
        <v>186</v>
      </c>
      <c r="C130" s="1" t="s">
        <v>10</v>
      </c>
      <c r="D130" s="1" t="s">
        <v>185</v>
      </c>
      <c r="E130" s="1" t="s">
        <v>10</v>
      </c>
      <c r="F130" s="5">
        <v>39059</v>
      </c>
      <c r="G130" s="1" t="s">
        <v>113</v>
      </c>
      <c r="H130" s="1" t="s">
        <v>30</v>
      </c>
      <c r="I130" s="12">
        <v>13002.46</v>
      </c>
      <c r="J130" s="12">
        <v>539.82999999999993</v>
      </c>
      <c r="K130" s="12"/>
      <c r="L130" s="12"/>
      <c r="M130" s="12"/>
      <c r="N130" s="12">
        <f t="shared" si="1"/>
        <v>13542.289999999999</v>
      </c>
    </row>
    <row r="131" spans="1:14">
      <c r="A131" s="10">
        <v>656</v>
      </c>
      <c r="B131" s="1" t="s">
        <v>107</v>
      </c>
      <c r="C131" s="1" t="s">
        <v>108</v>
      </c>
      <c r="D131" s="1" t="s">
        <v>109</v>
      </c>
      <c r="E131" s="1" t="s">
        <v>10</v>
      </c>
      <c r="F131" s="5">
        <v>39118</v>
      </c>
      <c r="G131" s="1" t="s">
        <v>110</v>
      </c>
      <c r="H131" s="1" t="s">
        <v>17</v>
      </c>
      <c r="I131" s="12">
        <v>79832.59</v>
      </c>
      <c r="J131" s="12">
        <v>0</v>
      </c>
      <c r="K131" s="12"/>
      <c r="L131" s="12"/>
      <c r="M131" s="12"/>
      <c r="N131" s="12">
        <f t="shared" si="1"/>
        <v>79832.59</v>
      </c>
    </row>
    <row r="132" spans="1:14">
      <c r="A132" s="10">
        <v>660</v>
      </c>
      <c r="B132" s="1" t="s">
        <v>89</v>
      </c>
      <c r="C132" s="1" t="s">
        <v>46</v>
      </c>
      <c r="D132" s="1" t="s">
        <v>584</v>
      </c>
      <c r="E132" s="1" t="s">
        <v>10</v>
      </c>
      <c r="F132" s="5">
        <v>39134</v>
      </c>
      <c r="G132" s="1" t="s">
        <v>113</v>
      </c>
      <c r="H132" s="1" t="s">
        <v>30</v>
      </c>
      <c r="I132" s="12">
        <v>11707.93</v>
      </c>
      <c r="J132" s="12">
        <v>0</v>
      </c>
      <c r="K132" s="12"/>
      <c r="L132" s="12"/>
      <c r="M132" s="12"/>
      <c r="N132" s="12">
        <f t="shared" si="1"/>
        <v>11707.93</v>
      </c>
    </row>
    <row r="133" spans="1:14">
      <c r="A133" s="10">
        <v>664</v>
      </c>
      <c r="B133" s="1" t="s">
        <v>103</v>
      </c>
      <c r="C133" s="1" t="s">
        <v>10</v>
      </c>
      <c r="D133" s="1" t="s">
        <v>104</v>
      </c>
      <c r="E133" s="1" t="s">
        <v>10</v>
      </c>
      <c r="F133" s="5">
        <v>39181</v>
      </c>
      <c r="G133" s="1" t="s">
        <v>105</v>
      </c>
      <c r="H133" s="1" t="s">
        <v>17</v>
      </c>
      <c r="I133" s="12">
        <f>34695.88-2636.37</f>
        <v>32059.51</v>
      </c>
      <c r="J133" s="25"/>
      <c r="K133" s="12"/>
      <c r="L133" s="12"/>
      <c r="M133" s="12">
        <v>440.35</v>
      </c>
      <c r="N133" s="12">
        <f t="shared" ref="N133:N196" si="2">SUM(I133:M133)</f>
        <v>32499.859999999997</v>
      </c>
    </row>
    <row r="134" spans="1:14">
      <c r="A134" s="10">
        <v>666</v>
      </c>
      <c r="B134" s="1" t="s">
        <v>153</v>
      </c>
      <c r="C134" s="1" t="s">
        <v>10</v>
      </c>
      <c r="D134" s="1" t="s">
        <v>154</v>
      </c>
      <c r="E134" s="1" t="s">
        <v>10</v>
      </c>
      <c r="F134" s="5">
        <v>39189</v>
      </c>
      <c r="G134" s="1" t="s">
        <v>113</v>
      </c>
      <c r="H134" s="1" t="s">
        <v>30</v>
      </c>
      <c r="I134" s="12">
        <v>15134.45</v>
      </c>
      <c r="J134" s="12">
        <v>614.79999999999995</v>
      </c>
      <c r="K134" s="12"/>
      <c r="L134" s="12"/>
      <c r="M134" s="12"/>
      <c r="N134" s="12">
        <f t="shared" si="2"/>
        <v>15749.25</v>
      </c>
    </row>
    <row r="135" spans="1:14">
      <c r="A135" s="10">
        <v>675</v>
      </c>
      <c r="B135" s="1" t="s">
        <v>78</v>
      </c>
      <c r="C135" s="1" t="s">
        <v>32</v>
      </c>
      <c r="D135" s="1" t="s">
        <v>79</v>
      </c>
      <c r="E135" s="1" t="s">
        <v>10</v>
      </c>
      <c r="F135" s="5">
        <v>39245</v>
      </c>
      <c r="G135" s="1" t="s">
        <v>80</v>
      </c>
      <c r="H135" s="1" t="s">
        <v>25</v>
      </c>
      <c r="I135" s="12">
        <v>9050.85</v>
      </c>
      <c r="J135" s="12">
        <v>0</v>
      </c>
      <c r="K135" s="12"/>
      <c r="L135" s="12"/>
      <c r="M135" s="12"/>
      <c r="N135" s="12">
        <f t="shared" si="2"/>
        <v>9050.85</v>
      </c>
    </row>
    <row r="136" spans="1:14">
      <c r="A136" s="10">
        <v>681</v>
      </c>
      <c r="B136" s="1" t="s">
        <v>193</v>
      </c>
      <c r="C136" s="1" t="s">
        <v>10</v>
      </c>
      <c r="D136" s="1" t="s">
        <v>386</v>
      </c>
      <c r="E136" s="1" t="s">
        <v>10</v>
      </c>
      <c r="F136" s="5">
        <v>39329</v>
      </c>
      <c r="G136" s="1" t="s">
        <v>307</v>
      </c>
      <c r="H136" s="1" t="s">
        <v>30</v>
      </c>
      <c r="I136" s="12">
        <v>77405.66</v>
      </c>
      <c r="J136" s="12">
        <f>4708.72-280.29</f>
        <v>4428.43</v>
      </c>
      <c r="K136">
        <v>280.29000000000002</v>
      </c>
      <c r="L136" s="12"/>
      <c r="M136" s="12"/>
      <c r="N136" s="12">
        <f t="shared" si="2"/>
        <v>82114.37999999999</v>
      </c>
    </row>
    <row r="137" spans="1:14">
      <c r="A137" s="10">
        <v>682</v>
      </c>
      <c r="B137" s="1" t="s">
        <v>457</v>
      </c>
      <c r="C137" s="1" t="s">
        <v>50</v>
      </c>
      <c r="D137" s="1" t="s">
        <v>458</v>
      </c>
      <c r="E137" s="1" t="s">
        <v>10</v>
      </c>
      <c r="F137" s="5">
        <v>39330</v>
      </c>
      <c r="G137" s="1" t="s">
        <v>459</v>
      </c>
      <c r="H137" s="1" t="s">
        <v>21</v>
      </c>
      <c r="I137" s="12">
        <v>144283.92000000001</v>
      </c>
      <c r="J137" s="12">
        <v>0</v>
      </c>
      <c r="K137" s="12"/>
      <c r="L137" s="12"/>
      <c r="M137" s="12"/>
      <c r="N137" s="12">
        <f t="shared" si="2"/>
        <v>144283.92000000001</v>
      </c>
    </row>
    <row r="138" spans="1:14">
      <c r="A138" s="10">
        <v>684</v>
      </c>
      <c r="B138" s="1" t="s">
        <v>81</v>
      </c>
      <c r="C138" s="1" t="s">
        <v>50</v>
      </c>
      <c r="D138" s="1" t="s">
        <v>82</v>
      </c>
      <c r="E138" s="1" t="s">
        <v>10</v>
      </c>
      <c r="F138" s="5">
        <v>39343</v>
      </c>
      <c r="G138" s="1" t="s">
        <v>83</v>
      </c>
      <c r="H138" s="1" t="s">
        <v>17</v>
      </c>
      <c r="I138" s="12">
        <v>27739.66</v>
      </c>
      <c r="J138" s="12">
        <v>0</v>
      </c>
      <c r="K138" s="12"/>
      <c r="L138" s="12"/>
      <c r="M138" s="12"/>
      <c r="N138" s="12">
        <f t="shared" si="2"/>
        <v>27739.66</v>
      </c>
    </row>
    <row r="139" spans="1:14">
      <c r="A139" s="10">
        <v>685</v>
      </c>
      <c r="B139" s="1" t="s">
        <v>143</v>
      </c>
      <c r="C139" s="1" t="s">
        <v>123</v>
      </c>
      <c r="D139" s="1" t="s">
        <v>410</v>
      </c>
      <c r="E139" s="1" t="s">
        <v>10</v>
      </c>
      <c r="F139" s="5">
        <v>39346</v>
      </c>
      <c r="G139" s="1" t="s">
        <v>74</v>
      </c>
      <c r="H139" s="1" t="s">
        <v>30</v>
      </c>
      <c r="I139" s="12">
        <v>99085.299999999988</v>
      </c>
      <c r="J139" s="12">
        <v>9970.880000000001</v>
      </c>
      <c r="K139" s="12"/>
      <c r="L139" s="12"/>
      <c r="M139" s="12"/>
      <c r="N139" s="12">
        <f t="shared" si="2"/>
        <v>109056.18</v>
      </c>
    </row>
    <row r="140" spans="1:14">
      <c r="A140" s="10">
        <v>698</v>
      </c>
      <c r="B140" s="1" t="s">
        <v>13</v>
      </c>
      <c r="C140" s="1" t="s">
        <v>90</v>
      </c>
      <c r="D140" s="1" t="s">
        <v>416</v>
      </c>
      <c r="E140" s="1" t="s">
        <v>10</v>
      </c>
      <c r="F140" s="5">
        <v>39423</v>
      </c>
      <c r="G140" s="1" t="s">
        <v>417</v>
      </c>
      <c r="H140" s="1" t="s">
        <v>17</v>
      </c>
      <c r="I140" s="12">
        <v>86256</v>
      </c>
      <c r="J140" s="12">
        <v>0</v>
      </c>
      <c r="K140" s="12"/>
      <c r="L140" s="12"/>
      <c r="M140" s="12"/>
      <c r="N140" s="12">
        <f t="shared" si="2"/>
        <v>86256</v>
      </c>
    </row>
    <row r="141" spans="1:14">
      <c r="A141" s="10">
        <v>699</v>
      </c>
      <c r="B141" s="1" t="s">
        <v>13</v>
      </c>
      <c r="C141" s="1" t="s">
        <v>14</v>
      </c>
      <c r="D141" s="1" t="s">
        <v>15</v>
      </c>
      <c r="E141" s="1" t="s">
        <v>10</v>
      </c>
      <c r="F141" s="5">
        <v>39454</v>
      </c>
      <c r="G141" s="1" t="s">
        <v>16</v>
      </c>
      <c r="H141" s="1" t="s">
        <v>17</v>
      </c>
      <c r="I141" s="12">
        <v>155207.04000000001</v>
      </c>
      <c r="J141" s="12">
        <v>0</v>
      </c>
      <c r="K141" s="12"/>
      <c r="L141" s="12"/>
      <c r="M141" s="12"/>
      <c r="N141" s="12">
        <f t="shared" si="2"/>
        <v>155207.04000000001</v>
      </c>
    </row>
    <row r="142" spans="1:14">
      <c r="A142" s="10">
        <v>700</v>
      </c>
      <c r="B142" s="1" t="s">
        <v>462</v>
      </c>
      <c r="C142" s="1" t="s">
        <v>243</v>
      </c>
      <c r="D142" s="1" t="s">
        <v>463</v>
      </c>
      <c r="E142" s="1" t="s">
        <v>10</v>
      </c>
      <c r="F142" s="5">
        <v>39482</v>
      </c>
      <c r="G142" s="1" t="s">
        <v>464</v>
      </c>
      <c r="H142" s="1" t="s">
        <v>17</v>
      </c>
      <c r="I142" s="12">
        <v>72522</v>
      </c>
      <c r="J142" s="12">
        <v>0</v>
      </c>
      <c r="K142" s="12"/>
      <c r="L142" s="12"/>
      <c r="M142" s="12"/>
      <c r="N142" s="12">
        <f t="shared" si="2"/>
        <v>72522</v>
      </c>
    </row>
    <row r="143" spans="1:14">
      <c r="A143" s="10">
        <v>707</v>
      </c>
      <c r="B143" s="1" t="s">
        <v>118</v>
      </c>
      <c r="C143" s="1" t="s">
        <v>144</v>
      </c>
      <c r="D143" s="1" t="s">
        <v>541</v>
      </c>
      <c r="E143" s="1" t="s">
        <v>10</v>
      </c>
      <c r="F143" s="5">
        <v>39545</v>
      </c>
      <c r="G143" s="1" t="s">
        <v>542</v>
      </c>
      <c r="H143" s="1" t="s">
        <v>17</v>
      </c>
      <c r="I143" s="12">
        <v>37368.870000000003</v>
      </c>
      <c r="J143" s="12">
        <v>0</v>
      </c>
      <c r="K143" s="12"/>
      <c r="L143" s="12"/>
      <c r="M143" s="12"/>
      <c r="N143" s="12">
        <f t="shared" si="2"/>
        <v>37368.870000000003</v>
      </c>
    </row>
    <row r="144" spans="1:14">
      <c r="A144" s="10">
        <v>708</v>
      </c>
      <c r="B144" s="1" t="s">
        <v>582</v>
      </c>
      <c r="C144" s="1" t="s">
        <v>35</v>
      </c>
      <c r="D144" s="1" t="s">
        <v>583</v>
      </c>
      <c r="E144" s="1" t="s">
        <v>10</v>
      </c>
      <c r="F144" s="5">
        <v>39592</v>
      </c>
      <c r="G144" s="1" t="s">
        <v>70</v>
      </c>
      <c r="H144" s="1" t="s">
        <v>30</v>
      </c>
      <c r="I144" s="12">
        <v>7653.48</v>
      </c>
      <c r="J144" s="12">
        <v>1298.21</v>
      </c>
      <c r="K144" s="12"/>
      <c r="L144" s="12"/>
      <c r="M144" s="12"/>
      <c r="N144" s="12">
        <f t="shared" si="2"/>
        <v>8951.6899999999987</v>
      </c>
    </row>
    <row r="145" spans="1:14">
      <c r="A145" s="10">
        <v>709</v>
      </c>
      <c r="B145" s="1" t="s">
        <v>162</v>
      </c>
      <c r="C145" s="1" t="s">
        <v>169</v>
      </c>
      <c r="D145" s="1" t="s">
        <v>170</v>
      </c>
      <c r="E145" s="1" t="s">
        <v>10</v>
      </c>
      <c r="F145" s="5">
        <v>39592</v>
      </c>
      <c r="G145" s="1" t="s">
        <v>70</v>
      </c>
      <c r="H145" s="1" t="s">
        <v>30</v>
      </c>
      <c r="I145" s="12">
        <v>4068.74</v>
      </c>
      <c r="J145" s="12">
        <v>1463.66</v>
      </c>
      <c r="K145" s="12"/>
      <c r="L145" s="12"/>
      <c r="M145" s="12"/>
      <c r="N145" s="12">
        <f t="shared" si="2"/>
        <v>5532.4</v>
      </c>
    </row>
    <row r="146" spans="1:14">
      <c r="A146" s="10">
        <v>713</v>
      </c>
      <c r="B146" s="1" t="s">
        <v>26</v>
      </c>
      <c r="C146" s="1" t="s">
        <v>10</v>
      </c>
      <c r="D146" s="1" t="s">
        <v>27</v>
      </c>
      <c r="E146" s="1" t="s">
        <v>28</v>
      </c>
      <c r="F146" s="5">
        <v>39629</v>
      </c>
      <c r="G146" s="1" t="s">
        <v>29</v>
      </c>
      <c r="H146" s="1" t="s">
        <v>30</v>
      </c>
      <c r="I146" s="12">
        <v>41777.040000000001</v>
      </c>
      <c r="J146" s="12">
        <f>2541-295.68</f>
        <v>2245.3200000000002</v>
      </c>
      <c r="K146">
        <v>295.68</v>
      </c>
      <c r="L146" s="12"/>
      <c r="M146" s="12"/>
      <c r="N146" s="12">
        <f t="shared" si="2"/>
        <v>44318.04</v>
      </c>
    </row>
    <row r="147" spans="1:14">
      <c r="A147" s="10">
        <v>717</v>
      </c>
      <c r="B147" s="1" t="s">
        <v>13</v>
      </c>
      <c r="C147" s="1" t="s">
        <v>8</v>
      </c>
      <c r="D147" s="1" t="s">
        <v>299</v>
      </c>
      <c r="E147" s="1" t="s">
        <v>10</v>
      </c>
      <c r="F147" s="5">
        <v>39664</v>
      </c>
      <c r="G147" s="1" t="s">
        <v>300</v>
      </c>
      <c r="H147" s="1" t="s">
        <v>12</v>
      </c>
      <c r="I147" s="12">
        <f>61585.28-1065.9</f>
        <v>60519.38</v>
      </c>
      <c r="J147" s="12">
        <f>155.23+1065.9</f>
        <v>1221.1300000000001</v>
      </c>
      <c r="K147" s="12"/>
      <c r="L147" s="12">
        <v>250</v>
      </c>
      <c r="M147" s="12">
        <v>1814.25</v>
      </c>
      <c r="N147" s="12">
        <f t="shared" si="2"/>
        <v>63804.759999999995</v>
      </c>
    </row>
    <row r="148" spans="1:14">
      <c r="A148" s="10">
        <v>718</v>
      </c>
      <c r="B148" s="1" t="s">
        <v>42</v>
      </c>
      <c r="C148" s="1" t="s">
        <v>14</v>
      </c>
      <c r="D148" s="1" t="s">
        <v>43</v>
      </c>
      <c r="E148" s="1" t="s">
        <v>10</v>
      </c>
      <c r="F148" s="5">
        <v>39678</v>
      </c>
      <c r="G148" s="1" t="s">
        <v>44</v>
      </c>
      <c r="H148" s="1" t="s">
        <v>25</v>
      </c>
      <c r="I148" s="12">
        <v>68556.960000000006</v>
      </c>
      <c r="J148" s="12">
        <v>0</v>
      </c>
      <c r="K148" s="12"/>
      <c r="L148" s="12"/>
      <c r="M148" s="12"/>
      <c r="N148" s="12">
        <f t="shared" si="2"/>
        <v>68556.960000000006</v>
      </c>
    </row>
    <row r="149" spans="1:14">
      <c r="A149" s="10">
        <v>729</v>
      </c>
      <c r="B149" s="1" t="s">
        <v>268</v>
      </c>
      <c r="C149" s="1" t="s">
        <v>90</v>
      </c>
      <c r="D149" s="1" t="s">
        <v>269</v>
      </c>
      <c r="E149" s="1" t="s">
        <v>10</v>
      </c>
      <c r="F149" s="5">
        <v>39790</v>
      </c>
      <c r="G149" s="1" t="s">
        <v>270</v>
      </c>
      <c r="H149" s="1" t="s">
        <v>64</v>
      </c>
      <c r="I149" s="12">
        <f>44115-678.69</f>
        <v>43436.31</v>
      </c>
      <c r="J149" s="12">
        <f>42.42+678.69</f>
        <v>721.11</v>
      </c>
      <c r="K149" s="12"/>
      <c r="L149" s="12"/>
      <c r="M149" s="12">
        <v>3530.48</v>
      </c>
      <c r="N149" s="12">
        <f t="shared" si="2"/>
        <v>47687.9</v>
      </c>
    </row>
    <row r="150" spans="1:14">
      <c r="A150" s="10">
        <v>730</v>
      </c>
      <c r="B150" s="1" t="s">
        <v>38</v>
      </c>
      <c r="C150" s="1" t="s">
        <v>35</v>
      </c>
      <c r="D150" s="1" t="s">
        <v>294</v>
      </c>
      <c r="E150" s="1" t="s">
        <v>10</v>
      </c>
      <c r="F150" s="5">
        <v>39818</v>
      </c>
      <c r="G150" s="1" t="s">
        <v>77</v>
      </c>
      <c r="H150" s="1" t="s">
        <v>25</v>
      </c>
      <c r="I150" s="12">
        <v>97224</v>
      </c>
      <c r="J150" s="12">
        <f>3950.09-149.58</f>
        <v>3800.51</v>
      </c>
      <c r="K150">
        <v>149.58000000000001</v>
      </c>
      <c r="L150" s="12"/>
      <c r="M150" s="12"/>
      <c r="N150" s="12">
        <f t="shared" si="2"/>
        <v>101174.09</v>
      </c>
    </row>
    <row r="151" spans="1:14">
      <c r="A151" s="10">
        <v>731</v>
      </c>
      <c r="B151" s="1" t="s">
        <v>565</v>
      </c>
      <c r="C151" s="1" t="s">
        <v>39</v>
      </c>
      <c r="D151" s="1" t="s">
        <v>566</v>
      </c>
      <c r="E151" s="1" t="s">
        <v>10</v>
      </c>
      <c r="F151" s="5">
        <v>39825</v>
      </c>
      <c r="G151" s="1" t="s">
        <v>77</v>
      </c>
      <c r="H151" s="1" t="s">
        <v>25</v>
      </c>
      <c r="I151" s="12">
        <v>97224</v>
      </c>
      <c r="J151" s="12">
        <f>9033.14-299.16</f>
        <v>8733.98</v>
      </c>
      <c r="K151">
        <v>299.16000000000003</v>
      </c>
      <c r="L151" s="12"/>
      <c r="M151" s="12"/>
      <c r="N151" s="12">
        <f t="shared" si="2"/>
        <v>106257.14</v>
      </c>
    </row>
    <row r="152" spans="1:14">
      <c r="A152" s="10">
        <v>735</v>
      </c>
      <c r="B152" s="1" t="s">
        <v>336</v>
      </c>
      <c r="C152" s="1" t="s">
        <v>50</v>
      </c>
      <c r="D152" s="1" t="s">
        <v>337</v>
      </c>
      <c r="E152" s="1" t="s">
        <v>10</v>
      </c>
      <c r="F152" s="5">
        <v>39881</v>
      </c>
      <c r="G152" s="1" t="s">
        <v>338</v>
      </c>
      <c r="H152" s="1" t="s">
        <v>41</v>
      </c>
      <c r="I152" s="12">
        <v>66060.91</v>
      </c>
      <c r="J152" s="12">
        <v>0</v>
      </c>
      <c r="K152" s="12"/>
      <c r="L152" s="12"/>
      <c r="M152" s="12">
        <v>5038.58</v>
      </c>
      <c r="N152" s="12">
        <f t="shared" si="2"/>
        <v>71099.490000000005</v>
      </c>
    </row>
    <row r="153" spans="1:14">
      <c r="A153" s="10">
        <v>742</v>
      </c>
      <c r="B153" s="1" t="s">
        <v>118</v>
      </c>
      <c r="C153" s="1" t="s">
        <v>35</v>
      </c>
      <c r="D153" s="1" t="s">
        <v>167</v>
      </c>
      <c r="E153" s="1" t="s">
        <v>10</v>
      </c>
      <c r="F153" s="5">
        <v>40021</v>
      </c>
      <c r="G153" s="1" t="s">
        <v>168</v>
      </c>
      <c r="H153" s="1" t="s">
        <v>30</v>
      </c>
      <c r="I153" s="12">
        <v>110188.45</v>
      </c>
      <c r="J153" s="12">
        <f>22324.82-343.92</f>
        <v>21980.9</v>
      </c>
      <c r="K153">
        <v>343.92</v>
      </c>
      <c r="L153" s="12"/>
      <c r="M153" s="12"/>
      <c r="N153" s="12">
        <f t="shared" si="2"/>
        <v>132513.27000000002</v>
      </c>
    </row>
    <row r="154" spans="1:14">
      <c r="A154" s="10">
        <v>743</v>
      </c>
      <c r="B154" s="1" t="s">
        <v>143</v>
      </c>
      <c r="C154" s="1" t="s">
        <v>123</v>
      </c>
      <c r="D154" s="1" t="s">
        <v>456</v>
      </c>
      <c r="E154" s="1" t="s">
        <v>10</v>
      </c>
      <c r="F154" s="5">
        <v>40021</v>
      </c>
      <c r="G154" s="1" t="s">
        <v>74</v>
      </c>
      <c r="H154" s="1" t="s">
        <v>30</v>
      </c>
      <c r="I154" s="12">
        <v>98518.080000000002</v>
      </c>
      <c r="J154" s="12">
        <v>0</v>
      </c>
      <c r="K154" s="12"/>
      <c r="L154" s="12"/>
      <c r="M154" s="12"/>
      <c r="N154" s="12">
        <f t="shared" si="2"/>
        <v>98518.080000000002</v>
      </c>
    </row>
    <row r="155" spans="1:14">
      <c r="A155" s="10">
        <v>746</v>
      </c>
      <c r="B155" s="1" t="s">
        <v>208</v>
      </c>
      <c r="C155" s="1" t="s">
        <v>35</v>
      </c>
      <c r="D155" s="1" t="s">
        <v>209</v>
      </c>
      <c r="E155" s="1" t="s">
        <v>10</v>
      </c>
      <c r="F155" s="5">
        <v>40051</v>
      </c>
      <c r="G155" s="1" t="s">
        <v>113</v>
      </c>
      <c r="H155" s="1" t="s">
        <v>30</v>
      </c>
      <c r="I155" s="12">
        <v>15148.81</v>
      </c>
      <c r="J155" s="12">
        <v>646.36</v>
      </c>
      <c r="K155" s="12"/>
      <c r="L155" s="12"/>
      <c r="M155" s="12"/>
      <c r="N155" s="12">
        <f t="shared" si="2"/>
        <v>15795.17</v>
      </c>
    </row>
    <row r="156" spans="1:14">
      <c r="A156" s="10">
        <v>750</v>
      </c>
      <c r="B156" s="1" t="s">
        <v>396</v>
      </c>
      <c r="C156" s="1" t="s">
        <v>94</v>
      </c>
      <c r="D156" s="1" t="s">
        <v>397</v>
      </c>
      <c r="E156" s="1" t="s">
        <v>10</v>
      </c>
      <c r="F156" s="5">
        <v>40219</v>
      </c>
      <c r="G156" s="1" t="s">
        <v>398</v>
      </c>
      <c r="H156" s="1" t="s">
        <v>30</v>
      </c>
      <c r="I156" s="12">
        <v>26606.69</v>
      </c>
      <c r="J156" s="12">
        <v>0</v>
      </c>
      <c r="K156" s="12"/>
      <c r="L156" s="12"/>
      <c r="M156" s="12"/>
      <c r="N156" s="12">
        <f t="shared" si="2"/>
        <v>26606.69</v>
      </c>
    </row>
    <row r="157" spans="1:14">
      <c r="A157" s="10">
        <v>752</v>
      </c>
      <c r="B157" s="1" t="s">
        <v>175</v>
      </c>
      <c r="C157" s="1" t="s">
        <v>90</v>
      </c>
      <c r="D157" s="1" t="s">
        <v>311</v>
      </c>
      <c r="E157" s="1" t="s">
        <v>10</v>
      </c>
      <c r="F157" s="5">
        <v>40266</v>
      </c>
      <c r="G157" s="1" t="s">
        <v>77</v>
      </c>
      <c r="H157" s="1" t="s">
        <v>25</v>
      </c>
      <c r="I157" s="12">
        <v>97224</v>
      </c>
      <c r="J157" s="12">
        <f>11030.11-442.98</f>
        <v>10587.130000000001</v>
      </c>
      <c r="K157">
        <v>442.98</v>
      </c>
      <c r="L157" s="12"/>
      <c r="M157" s="12"/>
      <c r="N157" s="12">
        <f t="shared" si="2"/>
        <v>108254.11</v>
      </c>
    </row>
    <row r="158" spans="1:14">
      <c r="A158" s="10">
        <v>754</v>
      </c>
      <c r="B158" s="1" t="s">
        <v>279</v>
      </c>
      <c r="C158" s="1" t="s">
        <v>35</v>
      </c>
      <c r="D158" s="1" t="s">
        <v>558</v>
      </c>
      <c r="E158" s="1" t="s">
        <v>10</v>
      </c>
      <c r="F158" s="5">
        <v>40294</v>
      </c>
      <c r="G158" s="1" t="s">
        <v>77</v>
      </c>
      <c r="H158" s="1" t="s">
        <v>25</v>
      </c>
      <c r="I158" s="12">
        <v>97224</v>
      </c>
      <c r="J158" s="12">
        <f>9382.99-595.43</f>
        <v>8787.56</v>
      </c>
      <c r="K158">
        <v>595.42999999999995</v>
      </c>
      <c r="L158" s="12"/>
      <c r="M158" s="12"/>
      <c r="N158" s="12">
        <f t="shared" si="2"/>
        <v>106606.98999999999</v>
      </c>
    </row>
    <row r="159" spans="1:14">
      <c r="A159" s="10">
        <v>763</v>
      </c>
      <c r="B159" s="1" t="s">
        <v>419</v>
      </c>
      <c r="C159" s="1" t="s">
        <v>108</v>
      </c>
      <c r="D159" s="1" t="s">
        <v>420</v>
      </c>
      <c r="E159" s="1" t="s">
        <v>10</v>
      </c>
      <c r="F159" s="5">
        <v>40406</v>
      </c>
      <c r="G159" s="1" t="s">
        <v>421</v>
      </c>
      <c r="H159" s="1" t="s">
        <v>30</v>
      </c>
      <c r="I159" s="12">
        <v>82662</v>
      </c>
      <c r="J159" s="12">
        <v>0</v>
      </c>
      <c r="K159" s="12"/>
      <c r="L159" s="12"/>
      <c r="M159" s="12">
        <v>7648.58</v>
      </c>
      <c r="N159" s="12">
        <f t="shared" si="2"/>
        <v>90310.58</v>
      </c>
    </row>
    <row r="160" spans="1:14">
      <c r="A160" s="10">
        <v>764</v>
      </c>
      <c r="B160" s="1" t="s">
        <v>134</v>
      </c>
      <c r="C160" s="1" t="s">
        <v>94</v>
      </c>
      <c r="D160" s="1" t="s">
        <v>206</v>
      </c>
      <c r="E160" s="1" t="s">
        <v>10</v>
      </c>
      <c r="F160" s="5">
        <v>40406</v>
      </c>
      <c r="G160" s="1" t="s">
        <v>113</v>
      </c>
      <c r="H160" s="1" t="s">
        <v>30</v>
      </c>
      <c r="I160" s="12">
        <v>1689.35</v>
      </c>
      <c r="J160" s="12">
        <v>0</v>
      </c>
      <c r="K160" s="12"/>
      <c r="L160" s="12"/>
      <c r="M160" s="12"/>
      <c r="N160" s="12">
        <f t="shared" si="2"/>
        <v>1689.35</v>
      </c>
    </row>
    <row r="161" spans="1:14">
      <c r="A161" s="10">
        <v>767</v>
      </c>
      <c r="B161" s="1" t="s">
        <v>451</v>
      </c>
      <c r="C161" s="1" t="s">
        <v>8</v>
      </c>
      <c r="D161" s="1" t="s">
        <v>452</v>
      </c>
      <c r="E161" s="1" t="s">
        <v>10</v>
      </c>
      <c r="F161" s="5">
        <v>40443</v>
      </c>
      <c r="G161" s="1" t="s">
        <v>113</v>
      </c>
      <c r="H161" s="1" t="s">
        <v>30</v>
      </c>
      <c r="I161" s="12">
        <v>14792.83</v>
      </c>
      <c r="J161" s="12">
        <v>0</v>
      </c>
      <c r="K161" s="12"/>
      <c r="L161" s="12"/>
      <c r="M161" s="12"/>
      <c r="N161" s="12">
        <f t="shared" si="2"/>
        <v>14792.83</v>
      </c>
    </row>
    <row r="162" spans="1:14">
      <c r="A162" s="10">
        <v>768</v>
      </c>
      <c r="B162" s="1" t="s">
        <v>93</v>
      </c>
      <c r="C162" s="1" t="s">
        <v>50</v>
      </c>
      <c r="D162" s="1" t="s">
        <v>433</v>
      </c>
      <c r="E162" s="1" t="s">
        <v>10</v>
      </c>
      <c r="F162" s="5">
        <v>40441</v>
      </c>
      <c r="G162" s="1" t="s">
        <v>77</v>
      </c>
      <c r="H162" s="1" t="s">
        <v>25</v>
      </c>
      <c r="I162" s="12">
        <v>97224</v>
      </c>
      <c r="J162" s="12">
        <f>22351.46-894.58</f>
        <v>21456.879999999997</v>
      </c>
      <c r="K162">
        <v>894.58</v>
      </c>
      <c r="L162" s="12"/>
      <c r="M162" s="12"/>
      <c r="N162" s="12">
        <f t="shared" si="2"/>
        <v>119575.46</v>
      </c>
    </row>
    <row r="163" spans="1:14">
      <c r="A163" s="10">
        <v>769</v>
      </c>
      <c r="B163" s="1" t="s">
        <v>118</v>
      </c>
      <c r="C163" s="1" t="s">
        <v>35</v>
      </c>
      <c r="D163" s="1" t="s">
        <v>501</v>
      </c>
      <c r="E163" s="1" t="s">
        <v>10</v>
      </c>
      <c r="F163" s="5">
        <v>40448</v>
      </c>
      <c r="G163" s="1" t="s">
        <v>86</v>
      </c>
      <c r="H163" s="1" t="s">
        <v>25</v>
      </c>
      <c r="I163" s="12">
        <v>104024.04</v>
      </c>
      <c r="J163" s="12">
        <f>15378.56-337.78</f>
        <v>15040.779999999999</v>
      </c>
      <c r="K163">
        <v>337.78</v>
      </c>
      <c r="L163" s="12"/>
      <c r="M163" s="12"/>
      <c r="N163" s="12">
        <f t="shared" si="2"/>
        <v>119402.59999999999</v>
      </c>
    </row>
    <row r="164" spans="1:14">
      <c r="A164" s="10">
        <v>770</v>
      </c>
      <c r="B164" s="1" t="s">
        <v>118</v>
      </c>
      <c r="C164" s="1" t="s">
        <v>58</v>
      </c>
      <c r="D164" s="1" t="s">
        <v>572</v>
      </c>
      <c r="E164" s="1" t="s">
        <v>10</v>
      </c>
      <c r="F164" s="5">
        <v>40448</v>
      </c>
      <c r="G164" s="1" t="s">
        <v>77</v>
      </c>
      <c r="H164" s="1" t="s">
        <v>25</v>
      </c>
      <c r="I164" s="12">
        <v>97224</v>
      </c>
      <c r="J164" s="12">
        <f>10264.63-448.73</f>
        <v>9815.9</v>
      </c>
      <c r="K164">
        <v>448.73</v>
      </c>
      <c r="L164" s="12"/>
      <c r="M164" s="12"/>
      <c r="N164" s="12">
        <f t="shared" si="2"/>
        <v>107488.62999999999</v>
      </c>
    </row>
    <row r="165" spans="1:14">
      <c r="A165" s="10">
        <v>774</v>
      </c>
      <c r="B165" s="1" t="s">
        <v>474</v>
      </c>
      <c r="C165" s="1" t="s">
        <v>10</v>
      </c>
      <c r="D165" s="1" t="s">
        <v>475</v>
      </c>
      <c r="E165" s="1" t="s">
        <v>10</v>
      </c>
      <c r="F165" s="5">
        <v>40560</v>
      </c>
      <c r="G165" s="1" t="s">
        <v>77</v>
      </c>
      <c r="H165" s="1" t="s">
        <v>25</v>
      </c>
      <c r="I165" s="12">
        <v>97224</v>
      </c>
      <c r="J165" s="12">
        <f>6244.96-299.15</f>
        <v>5945.81</v>
      </c>
      <c r="K165">
        <v>299.14999999999998</v>
      </c>
      <c r="L165" s="12"/>
      <c r="M165" s="12"/>
      <c r="N165" s="12">
        <f t="shared" si="2"/>
        <v>103468.95999999999</v>
      </c>
    </row>
    <row r="166" spans="1:14">
      <c r="A166" s="10">
        <v>776</v>
      </c>
      <c r="B166" s="1" t="s">
        <v>301</v>
      </c>
      <c r="C166" s="1" t="s">
        <v>58</v>
      </c>
      <c r="D166" s="1" t="s">
        <v>506</v>
      </c>
      <c r="E166" s="1" t="s">
        <v>10</v>
      </c>
      <c r="F166" s="5">
        <v>40574</v>
      </c>
      <c r="G166" s="1" t="s">
        <v>77</v>
      </c>
      <c r="H166" s="1" t="s">
        <v>25</v>
      </c>
      <c r="I166" s="12">
        <v>97224</v>
      </c>
      <c r="J166" s="12">
        <f>8009.13-448.73</f>
        <v>7560.4</v>
      </c>
      <c r="K166">
        <v>448.73</v>
      </c>
      <c r="L166" s="12"/>
      <c r="M166" s="12"/>
      <c r="N166" s="12">
        <f t="shared" si="2"/>
        <v>105233.12999999999</v>
      </c>
    </row>
    <row r="167" spans="1:14">
      <c r="A167" s="10">
        <v>779</v>
      </c>
      <c r="B167" s="1" t="s">
        <v>507</v>
      </c>
      <c r="C167" s="1" t="s">
        <v>8</v>
      </c>
      <c r="D167" s="1" t="s">
        <v>508</v>
      </c>
      <c r="E167" s="1" t="s">
        <v>10</v>
      </c>
      <c r="F167" s="5">
        <v>40603</v>
      </c>
      <c r="G167" s="1" t="s">
        <v>29</v>
      </c>
      <c r="H167" s="1" t="s">
        <v>30</v>
      </c>
      <c r="I167" s="12">
        <v>17290.55</v>
      </c>
      <c r="J167" s="12">
        <f>70.88-70.88</f>
        <v>0</v>
      </c>
      <c r="K167">
        <v>70.88</v>
      </c>
      <c r="L167" s="12"/>
      <c r="M167" s="12"/>
      <c r="N167" s="12">
        <f t="shared" si="2"/>
        <v>17361.43</v>
      </c>
    </row>
    <row r="168" spans="1:14">
      <c r="A168" s="10">
        <v>780</v>
      </c>
      <c r="B168" s="1" t="s">
        <v>107</v>
      </c>
      <c r="C168" s="1" t="s">
        <v>46</v>
      </c>
      <c r="D168" s="1" t="s">
        <v>397</v>
      </c>
      <c r="E168" s="1" t="s">
        <v>10</v>
      </c>
      <c r="F168" s="5">
        <v>40603</v>
      </c>
      <c r="G168" s="1" t="s">
        <v>307</v>
      </c>
      <c r="H168" s="1" t="s">
        <v>30</v>
      </c>
      <c r="I168" s="12">
        <v>71879.87</v>
      </c>
      <c r="J168" s="12">
        <f>4798.73-1417.7</f>
        <v>3381.0299999999997</v>
      </c>
      <c r="K168" s="12"/>
      <c r="L168" s="12"/>
      <c r="M168" s="12"/>
      <c r="N168" s="12">
        <f t="shared" si="2"/>
        <v>75260.899999999994</v>
      </c>
    </row>
    <row r="169" spans="1:14">
      <c r="A169" s="10">
        <v>781</v>
      </c>
      <c r="B169" s="1" t="s">
        <v>89</v>
      </c>
      <c r="C169" s="1" t="s">
        <v>32</v>
      </c>
      <c r="D169" s="1" t="s">
        <v>437</v>
      </c>
      <c r="E169" s="1" t="s">
        <v>10</v>
      </c>
      <c r="F169" s="5">
        <v>40630</v>
      </c>
      <c r="G169" s="1" t="s">
        <v>74</v>
      </c>
      <c r="H169" s="1" t="s">
        <v>30</v>
      </c>
      <c r="I169" s="12">
        <v>99268.08</v>
      </c>
      <c r="J169" s="12">
        <f>7353.49-158.92</f>
        <v>7194.57</v>
      </c>
      <c r="K169">
        <v>158.91999999999999</v>
      </c>
      <c r="L169" s="12"/>
      <c r="M169" s="12"/>
      <c r="N169" s="12">
        <f t="shared" si="2"/>
        <v>106621.56999999999</v>
      </c>
    </row>
    <row r="170" spans="1:14">
      <c r="A170" s="10">
        <v>782</v>
      </c>
      <c r="B170" s="1" t="s">
        <v>146</v>
      </c>
      <c r="C170" s="1" t="s">
        <v>144</v>
      </c>
      <c r="D170" s="1" t="s">
        <v>147</v>
      </c>
      <c r="E170" s="1" t="s">
        <v>10</v>
      </c>
      <c r="F170" s="5">
        <v>40630</v>
      </c>
      <c r="G170" s="1" t="s">
        <v>74</v>
      </c>
      <c r="H170" s="1" t="s">
        <v>30</v>
      </c>
      <c r="I170" s="12">
        <v>98518.080000000002</v>
      </c>
      <c r="J170" s="12">
        <v>11189.86</v>
      </c>
      <c r="K170" s="12"/>
      <c r="L170" s="12"/>
      <c r="M170" s="12"/>
      <c r="N170" s="12">
        <f t="shared" si="2"/>
        <v>109707.94</v>
      </c>
    </row>
    <row r="171" spans="1:14">
      <c r="A171" s="10">
        <v>783</v>
      </c>
      <c r="B171" s="1" t="s">
        <v>7</v>
      </c>
      <c r="C171" s="1" t="s">
        <v>8</v>
      </c>
      <c r="D171" s="1" t="s">
        <v>9</v>
      </c>
      <c r="E171" s="1" t="s">
        <v>10</v>
      </c>
      <c r="F171" s="5">
        <v>40637</v>
      </c>
      <c r="G171" s="1" t="s">
        <v>11</v>
      </c>
      <c r="H171" s="1" t="s">
        <v>12</v>
      </c>
      <c r="I171" s="12">
        <v>88414.55</v>
      </c>
      <c r="J171" s="12">
        <v>722.06999999999994</v>
      </c>
      <c r="K171" s="12"/>
      <c r="L171" s="12">
        <v>950</v>
      </c>
      <c r="M171" s="12"/>
      <c r="N171" s="12">
        <f t="shared" si="2"/>
        <v>90086.62000000001</v>
      </c>
    </row>
    <row r="172" spans="1:14">
      <c r="A172" s="10">
        <v>784</v>
      </c>
      <c r="B172" s="1" t="s">
        <v>34</v>
      </c>
      <c r="C172" s="1" t="s">
        <v>35</v>
      </c>
      <c r="D172" s="1" t="s">
        <v>36</v>
      </c>
      <c r="E172" s="1" t="s">
        <v>10</v>
      </c>
      <c r="F172" s="5">
        <v>40721</v>
      </c>
      <c r="G172" s="1" t="s">
        <v>37</v>
      </c>
      <c r="H172" s="1" t="s">
        <v>12</v>
      </c>
      <c r="I172" s="12">
        <v>75529.77</v>
      </c>
      <c r="J172" s="12">
        <v>0</v>
      </c>
      <c r="K172" s="12"/>
      <c r="L172" s="12"/>
      <c r="M172" s="12"/>
      <c r="N172" s="12">
        <f t="shared" si="2"/>
        <v>75529.77</v>
      </c>
    </row>
    <row r="173" spans="1:14">
      <c r="A173" s="10">
        <v>792</v>
      </c>
      <c r="B173" s="1" t="s">
        <v>281</v>
      </c>
      <c r="C173" s="1" t="s">
        <v>46</v>
      </c>
      <c r="D173" s="1" t="s">
        <v>292</v>
      </c>
      <c r="E173" s="1" t="s">
        <v>10</v>
      </c>
      <c r="F173" s="5">
        <v>40700</v>
      </c>
      <c r="G173" s="1" t="s">
        <v>293</v>
      </c>
      <c r="H173" s="1" t="s">
        <v>21</v>
      </c>
      <c r="I173" s="12">
        <v>94953.52</v>
      </c>
      <c r="J173" s="12">
        <v>0</v>
      </c>
      <c r="K173" s="12"/>
      <c r="L173" s="12"/>
      <c r="M173" s="12"/>
      <c r="N173" s="12">
        <f t="shared" si="2"/>
        <v>94953.52</v>
      </c>
    </row>
    <row r="174" spans="1:14">
      <c r="A174" s="10">
        <v>793</v>
      </c>
      <c r="B174" s="1" t="s">
        <v>308</v>
      </c>
      <c r="C174" s="1" t="s">
        <v>108</v>
      </c>
      <c r="D174" s="1" t="s">
        <v>357</v>
      </c>
      <c r="E174" s="1" t="s">
        <v>10</v>
      </c>
      <c r="F174" s="5">
        <v>40700</v>
      </c>
      <c r="G174" s="1" t="s">
        <v>20</v>
      </c>
      <c r="H174" s="1" t="s">
        <v>21</v>
      </c>
      <c r="I174" s="12">
        <v>85673.68</v>
      </c>
      <c r="J174" s="12">
        <f>3792.6-826.97</f>
        <v>2965.63</v>
      </c>
      <c r="K174">
        <v>826.97</v>
      </c>
      <c r="L174" s="12"/>
      <c r="M174" s="12"/>
      <c r="N174" s="12">
        <f t="shared" si="2"/>
        <v>89466.28</v>
      </c>
    </row>
    <row r="175" spans="1:14">
      <c r="A175" s="10">
        <v>794</v>
      </c>
      <c r="B175" s="1" t="s">
        <v>257</v>
      </c>
      <c r="C175" s="1" t="s">
        <v>58</v>
      </c>
      <c r="D175" s="1" t="s">
        <v>258</v>
      </c>
      <c r="E175" s="1" t="s">
        <v>10</v>
      </c>
      <c r="F175" s="5">
        <v>40714</v>
      </c>
      <c r="G175" s="1" t="s">
        <v>74</v>
      </c>
      <c r="H175" s="1" t="s">
        <v>30</v>
      </c>
      <c r="I175" s="12">
        <v>99367.83</v>
      </c>
      <c r="J175" s="12">
        <f>2899.29-286.35</f>
        <v>2612.94</v>
      </c>
      <c r="K175">
        <v>286.35000000000002</v>
      </c>
      <c r="L175" s="12"/>
      <c r="M175" s="12"/>
      <c r="N175" s="12">
        <f t="shared" si="2"/>
        <v>102267.12000000001</v>
      </c>
    </row>
    <row r="176" spans="1:14">
      <c r="A176" s="10">
        <v>795</v>
      </c>
      <c r="B176" s="1" t="s">
        <v>13</v>
      </c>
      <c r="C176" s="1" t="s">
        <v>10</v>
      </c>
      <c r="D176" s="1" t="s">
        <v>453</v>
      </c>
      <c r="E176" s="1" t="s">
        <v>10</v>
      </c>
      <c r="F176" s="5">
        <v>40763</v>
      </c>
      <c r="G176" s="1" t="s">
        <v>454</v>
      </c>
      <c r="H176" s="1" t="s">
        <v>121</v>
      </c>
      <c r="I176" s="12">
        <v>112279.96</v>
      </c>
      <c r="J176" s="12">
        <v>0</v>
      </c>
      <c r="K176" s="12"/>
      <c r="L176" s="12"/>
      <c r="M176" s="12"/>
      <c r="N176" s="12">
        <f t="shared" si="2"/>
        <v>112279.96</v>
      </c>
    </row>
    <row r="177" spans="1:14">
      <c r="A177" s="10">
        <v>796</v>
      </c>
      <c r="B177" s="1" t="s">
        <v>472</v>
      </c>
      <c r="C177" s="1" t="s">
        <v>39</v>
      </c>
      <c r="D177" s="1" t="s">
        <v>473</v>
      </c>
      <c r="E177" s="1" t="s">
        <v>10</v>
      </c>
      <c r="F177" s="5">
        <v>40771</v>
      </c>
      <c r="G177" s="1" t="s">
        <v>307</v>
      </c>
      <c r="H177" s="1" t="s">
        <v>30</v>
      </c>
      <c r="I177" s="12">
        <v>71679.11</v>
      </c>
      <c r="J177" s="12">
        <v>1335.64</v>
      </c>
      <c r="K177" s="12"/>
      <c r="L177" s="12"/>
      <c r="M177" s="12"/>
      <c r="N177" s="12">
        <f t="shared" si="2"/>
        <v>73014.75</v>
      </c>
    </row>
    <row r="178" spans="1:14">
      <c r="A178" s="10">
        <v>799</v>
      </c>
      <c r="B178" s="1" t="s">
        <v>407</v>
      </c>
      <c r="C178" s="1" t="s">
        <v>35</v>
      </c>
      <c r="D178" s="1" t="s">
        <v>430</v>
      </c>
      <c r="E178" s="1" t="s">
        <v>10</v>
      </c>
      <c r="F178" s="5">
        <v>40819</v>
      </c>
      <c r="G178" s="1" t="s">
        <v>52</v>
      </c>
      <c r="H178" s="1" t="s">
        <v>53</v>
      </c>
      <c r="I178" s="12">
        <v>69331.360000000001</v>
      </c>
      <c r="J178" s="12">
        <v>4127.03</v>
      </c>
      <c r="K178" s="12"/>
      <c r="L178" s="12">
        <v>200</v>
      </c>
      <c r="M178" s="12"/>
      <c r="N178" s="12">
        <f t="shared" si="2"/>
        <v>73658.39</v>
      </c>
    </row>
    <row r="179" spans="1:14">
      <c r="A179" s="10">
        <v>802</v>
      </c>
      <c r="B179" s="1" t="s">
        <v>162</v>
      </c>
      <c r="C179" s="1" t="s">
        <v>50</v>
      </c>
      <c r="D179" s="1" t="s">
        <v>570</v>
      </c>
      <c r="E179" s="1" t="s">
        <v>10</v>
      </c>
      <c r="F179" s="5">
        <v>40835</v>
      </c>
      <c r="G179" s="1" t="s">
        <v>571</v>
      </c>
      <c r="H179" s="1" t="s">
        <v>30</v>
      </c>
      <c r="I179" s="12">
        <v>16415.53</v>
      </c>
      <c r="J179" s="12">
        <v>0</v>
      </c>
      <c r="K179" s="12"/>
      <c r="L179" s="12"/>
      <c r="M179" s="12"/>
      <c r="N179" s="12">
        <f t="shared" si="2"/>
        <v>16415.53</v>
      </c>
    </row>
    <row r="180" spans="1:14">
      <c r="A180" s="10">
        <v>806</v>
      </c>
      <c r="B180" s="1" t="s">
        <v>203</v>
      </c>
      <c r="C180" s="1" t="s">
        <v>35</v>
      </c>
      <c r="D180" s="1" t="s">
        <v>204</v>
      </c>
      <c r="E180" s="1" t="s">
        <v>10</v>
      </c>
      <c r="F180" s="5">
        <v>40911</v>
      </c>
      <c r="G180" s="1" t="s">
        <v>205</v>
      </c>
      <c r="H180" s="1" t="s">
        <v>30</v>
      </c>
      <c r="I180" s="12">
        <v>52575.360000000001</v>
      </c>
      <c r="J180" s="12">
        <v>0</v>
      </c>
      <c r="K180" s="12"/>
      <c r="L180" s="12"/>
      <c r="M180" s="12"/>
      <c r="N180" s="12">
        <f t="shared" si="2"/>
        <v>52575.360000000001</v>
      </c>
    </row>
    <row r="181" spans="1:14">
      <c r="A181" s="10">
        <v>807</v>
      </c>
      <c r="B181" s="1" t="s">
        <v>31</v>
      </c>
      <c r="C181" s="1" t="s">
        <v>50</v>
      </c>
      <c r="D181" s="1" t="s">
        <v>411</v>
      </c>
      <c r="E181" s="1" t="s">
        <v>10</v>
      </c>
      <c r="F181" s="5">
        <v>40924</v>
      </c>
      <c r="G181" s="1" t="s">
        <v>77</v>
      </c>
      <c r="H181" s="1" t="s">
        <v>25</v>
      </c>
      <c r="I181" s="12">
        <v>95477.71</v>
      </c>
      <c r="J181" s="12">
        <f>6347.86-284.26</f>
        <v>6063.5999999999995</v>
      </c>
      <c r="K181">
        <v>284.26</v>
      </c>
      <c r="L181" s="12"/>
      <c r="M181" s="12"/>
      <c r="N181" s="12">
        <f t="shared" si="2"/>
        <v>101825.57</v>
      </c>
    </row>
    <row r="182" spans="1:14">
      <c r="A182" s="10">
        <v>808</v>
      </c>
      <c r="B182" s="1" t="s">
        <v>162</v>
      </c>
      <c r="C182" s="1" t="s">
        <v>35</v>
      </c>
      <c r="D182" s="1" t="s">
        <v>314</v>
      </c>
      <c r="E182" s="1" t="s">
        <v>10</v>
      </c>
      <c r="F182" s="5">
        <v>40924</v>
      </c>
      <c r="G182" s="1" t="s">
        <v>77</v>
      </c>
      <c r="H182" s="1" t="s">
        <v>25</v>
      </c>
      <c r="I182" s="12">
        <v>95481.43</v>
      </c>
      <c r="J182" s="12">
        <v>6260.1900000000005</v>
      </c>
      <c r="K182" s="12"/>
      <c r="L182" s="12"/>
      <c r="M182" s="12"/>
      <c r="N182" s="12">
        <f t="shared" si="2"/>
        <v>101741.62</v>
      </c>
    </row>
    <row r="183" spans="1:14">
      <c r="A183" s="10">
        <v>819</v>
      </c>
      <c r="B183" s="1" t="s">
        <v>303</v>
      </c>
      <c r="C183" s="1" t="s">
        <v>50</v>
      </c>
      <c r="D183" s="1" t="s">
        <v>438</v>
      </c>
      <c r="E183" s="1" t="s">
        <v>10</v>
      </c>
      <c r="F183" s="5">
        <v>41079</v>
      </c>
      <c r="G183" s="1" t="s">
        <v>439</v>
      </c>
      <c r="H183" s="1" t="s">
        <v>12</v>
      </c>
      <c r="I183" s="12">
        <v>80863.839999999997</v>
      </c>
      <c r="J183" s="12">
        <v>440.81</v>
      </c>
      <c r="K183" s="12"/>
      <c r="L183" s="12">
        <v>500</v>
      </c>
      <c r="M183" s="12"/>
      <c r="N183" s="12">
        <f t="shared" si="2"/>
        <v>81804.649999999994</v>
      </c>
    </row>
    <row r="184" spans="1:14">
      <c r="A184" s="10">
        <v>820</v>
      </c>
      <c r="B184" s="1" t="s">
        <v>118</v>
      </c>
      <c r="C184" s="1" t="s">
        <v>94</v>
      </c>
      <c r="D184" s="1" t="s">
        <v>486</v>
      </c>
      <c r="E184" s="1" t="s">
        <v>10</v>
      </c>
      <c r="F184" s="5">
        <v>41079</v>
      </c>
      <c r="G184" s="1" t="s">
        <v>439</v>
      </c>
      <c r="H184" s="1" t="s">
        <v>12</v>
      </c>
      <c r="I184" s="12">
        <v>80863.839999999997</v>
      </c>
      <c r="J184" s="12">
        <v>0</v>
      </c>
      <c r="K184" s="12"/>
      <c r="L184" s="12">
        <v>225</v>
      </c>
      <c r="M184" s="12"/>
      <c r="N184" s="12">
        <f t="shared" si="2"/>
        <v>81088.84</v>
      </c>
    </row>
    <row r="185" spans="1:14">
      <c r="A185" s="10">
        <v>824</v>
      </c>
      <c r="B185" s="1" t="s">
        <v>535</v>
      </c>
      <c r="C185" s="1" t="s">
        <v>123</v>
      </c>
      <c r="D185" s="1" t="s">
        <v>536</v>
      </c>
      <c r="E185" s="1" t="s">
        <v>10</v>
      </c>
      <c r="F185" s="5">
        <v>41178</v>
      </c>
      <c r="G185" s="1" t="s">
        <v>74</v>
      </c>
      <c r="H185" s="1" t="s">
        <v>30</v>
      </c>
      <c r="I185" s="12">
        <v>94262.73</v>
      </c>
      <c r="J185" s="12">
        <f>6639.75-288.96</f>
        <v>6350.79</v>
      </c>
      <c r="K185">
        <v>228.96</v>
      </c>
      <c r="L185" s="12"/>
      <c r="M185" s="12"/>
      <c r="N185" s="12">
        <f t="shared" si="2"/>
        <v>100842.48</v>
      </c>
    </row>
    <row r="186" spans="1:14">
      <c r="A186" s="10">
        <v>832</v>
      </c>
      <c r="B186" s="1" t="s">
        <v>252</v>
      </c>
      <c r="C186" s="1" t="s">
        <v>108</v>
      </c>
      <c r="D186" s="1" t="s">
        <v>253</v>
      </c>
      <c r="E186" s="1" t="s">
        <v>10</v>
      </c>
      <c r="F186" s="5">
        <v>41211</v>
      </c>
      <c r="G186" s="1" t="s">
        <v>254</v>
      </c>
      <c r="H186" s="1" t="s">
        <v>30</v>
      </c>
      <c r="I186" s="12">
        <v>23875.43</v>
      </c>
      <c r="J186" s="12">
        <v>0</v>
      </c>
      <c r="K186" s="12"/>
      <c r="L186" s="12"/>
      <c r="M186" s="12"/>
      <c r="N186" s="12">
        <f t="shared" si="2"/>
        <v>23875.43</v>
      </c>
    </row>
    <row r="187" spans="1:14">
      <c r="A187" s="10">
        <v>835</v>
      </c>
      <c r="B187" s="1" t="s">
        <v>225</v>
      </c>
      <c r="C187" s="1" t="s">
        <v>90</v>
      </c>
      <c r="D187" s="1" t="s">
        <v>226</v>
      </c>
      <c r="E187" s="1" t="s">
        <v>10</v>
      </c>
      <c r="F187" s="5">
        <v>41246</v>
      </c>
      <c r="G187" s="1" t="s">
        <v>227</v>
      </c>
      <c r="H187" s="1" t="s">
        <v>41</v>
      </c>
      <c r="I187" s="12">
        <v>170379.16999999998</v>
      </c>
      <c r="J187" s="12">
        <v>0</v>
      </c>
      <c r="K187" s="12"/>
      <c r="L187" s="12"/>
      <c r="M187" s="12"/>
      <c r="N187" s="12">
        <f t="shared" si="2"/>
        <v>170379.16999999998</v>
      </c>
    </row>
    <row r="188" spans="1:14">
      <c r="A188" s="10">
        <v>836</v>
      </c>
      <c r="B188" s="1" t="s">
        <v>210</v>
      </c>
      <c r="C188" s="1" t="s">
        <v>94</v>
      </c>
      <c r="D188" s="1" t="s">
        <v>211</v>
      </c>
      <c r="E188" s="1" t="s">
        <v>10</v>
      </c>
      <c r="F188" s="5">
        <v>41262</v>
      </c>
      <c r="G188" s="1" t="s">
        <v>52</v>
      </c>
      <c r="H188" s="1" t="s">
        <v>12</v>
      </c>
      <c r="I188" s="12">
        <v>66338.77</v>
      </c>
      <c r="J188" s="12">
        <v>7030.08</v>
      </c>
      <c r="K188" s="12"/>
      <c r="L188" s="12">
        <v>550</v>
      </c>
      <c r="M188" s="12"/>
      <c r="N188" s="12">
        <f t="shared" si="2"/>
        <v>73918.850000000006</v>
      </c>
    </row>
    <row r="189" spans="1:14">
      <c r="A189" s="10">
        <v>837</v>
      </c>
      <c r="B189" s="1" t="s">
        <v>187</v>
      </c>
      <c r="C189" s="1" t="s">
        <v>8</v>
      </c>
      <c r="D189" s="1" t="s">
        <v>455</v>
      </c>
      <c r="E189" s="1" t="s">
        <v>10</v>
      </c>
      <c r="F189" s="5">
        <v>41276</v>
      </c>
      <c r="G189" s="1" t="s">
        <v>358</v>
      </c>
      <c r="H189" s="1" t="s">
        <v>121</v>
      </c>
      <c r="I189" s="12">
        <v>3097.14</v>
      </c>
      <c r="J189" s="12">
        <v>0</v>
      </c>
      <c r="K189" s="12"/>
      <c r="L189" s="12"/>
      <c r="M189" s="12"/>
      <c r="N189" s="12">
        <f t="shared" si="2"/>
        <v>3097.14</v>
      </c>
    </row>
    <row r="190" spans="1:14">
      <c r="A190" s="10">
        <v>841</v>
      </c>
      <c r="B190" s="1" t="s">
        <v>176</v>
      </c>
      <c r="C190" s="1" t="s">
        <v>10</v>
      </c>
      <c r="D190" s="1" t="s">
        <v>177</v>
      </c>
      <c r="E190" s="1" t="s">
        <v>10</v>
      </c>
      <c r="F190" s="5">
        <v>41310</v>
      </c>
      <c r="G190" s="1" t="s">
        <v>142</v>
      </c>
      <c r="H190" s="1" t="s">
        <v>12</v>
      </c>
      <c r="I190" s="12">
        <v>72082.929999999993</v>
      </c>
      <c r="J190" s="12">
        <v>4711.24</v>
      </c>
      <c r="K190" s="12"/>
      <c r="L190" s="12">
        <v>525</v>
      </c>
      <c r="M190" s="12"/>
      <c r="N190" s="12">
        <f t="shared" si="2"/>
        <v>77319.17</v>
      </c>
    </row>
    <row r="191" spans="1:14">
      <c r="A191" s="10">
        <v>842</v>
      </c>
      <c r="B191" s="1" t="s">
        <v>195</v>
      </c>
      <c r="C191" s="1" t="s">
        <v>58</v>
      </c>
      <c r="D191" s="1" t="s">
        <v>196</v>
      </c>
      <c r="E191" s="1" t="s">
        <v>10</v>
      </c>
      <c r="F191" s="5">
        <v>41306</v>
      </c>
      <c r="G191" s="1" t="s">
        <v>180</v>
      </c>
      <c r="H191" s="1" t="s">
        <v>121</v>
      </c>
      <c r="I191" s="12">
        <v>27719.11</v>
      </c>
      <c r="J191" s="12">
        <v>0</v>
      </c>
      <c r="K191" s="12"/>
      <c r="L191" s="12"/>
      <c r="M191" s="12"/>
      <c r="N191" s="12">
        <f t="shared" si="2"/>
        <v>27719.11</v>
      </c>
    </row>
    <row r="192" spans="1:14">
      <c r="A192" s="10">
        <v>845</v>
      </c>
      <c r="B192" s="1" t="s">
        <v>295</v>
      </c>
      <c r="C192" s="1" t="s">
        <v>35</v>
      </c>
      <c r="D192" s="1" t="s">
        <v>537</v>
      </c>
      <c r="E192" s="1" t="s">
        <v>10</v>
      </c>
      <c r="F192" s="5">
        <v>41380</v>
      </c>
      <c r="G192" s="1" t="s">
        <v>439</v>
      </c>
      <c r="H192" s="1" t="s">
        <v>12</v>
      </c>
      <c r="I192" s="12">
        <v>80059.600000000006</v>
      </c>
      <c r="J192" s="12">
        <v>0</v>
      </c>
      <c r="K192" s="12"/>
      <c r="L192" s="12">
        <v>325</v>
      </c>
      <c r="M192" s="12"/>
      <c r="N192" s="12">
        <f t="shared" si="2"/>
        <v>80384.600000000006</v>
      </c>
    </row>
    <row r="193" spans="1:14">
      <c r="A193" s="10">
        <v>848</v>
      </c>
      <c r="B193" s="1" t="s">
        <v>78</v>
      </c>
      <c r="C193" s="1" t="s">
        <v>32</v>
      </c>
      <c r="D193" s="1" t="s">
        <v>207</v>
      </c>
      <c r="E193" s="1" t="s">
        <v>10</v>
      </c>
      <c r="F193" s="5">
        <v>41431</v>
      </c>
      <c r="G193" s="1" t="s">
        <v>70</v>
      </c>
      <c r="H193" s="1" t="s">
        <v>30</v>
      </c>
      <c r="I193" s="12">
        <v>7324.57</v>
      </c>
      <c r="J193" s="12">
        <v>2257.42</v>
      </c>
      <c r="K193" s="12"/>
      <c r="L193" s="12"/>
      <c r="M193" s="12"/>
      <c r="N193" s="12">
        <f t="shared" si="2"/>
        <v>9581.99</v>
      </c>
    </row>
    <row r="194" spans="1:14">
      <c r="A194" s="10">
        <v>852</v>
      </c>
      <c r="B194" s="1" t="s">
        <v>118</v>
      </c>
      <c r="C194" s="1" t="s">
        <v>39</v>
      </c>
      <c r="D194" s="1" t="s">
        <v>119</v>
      </c>
      <c r="E194" s="1" t="s">
        <v>10</v>
      </c>
      <c r="F194" s="5">
        <v>41520</v>
      </c>
      <c r="G194" s="1" t="s">
        <v>120</v>
      </c>
      <c r="H194" s="1" t="s">
        <v>121</v>
      </c>
      <c r="I194" s="12">
        <v>166412.29999999999</v>
      </c>
      <c r="J194" s="12">
        <v>0</v>
      </c>
      <c r="K194" s="12"/>
      <c r="L194" s="12"/>
      <c r="M194" s="12"/>
      <c r="N194" s="12">
        <f t="shared" si="2"/>
        <v>166412.29999999999</v>
      </c>
    </row>
    <row r="195" spans="1:14">
      <c r="A195" s="10">
        <v>855</v>
      </c>
      <c r="B195" s="1" t="s">
        <v>277</v>
      </c>
      <c r="C195" s="1" t="s">
        <v>35</v>
      </c>
      <c r="D195" s="1" t="s">
        <v>543</v>
      </c>
      <c r="E195" s="1" t="s">
        <v>10</v>
      </c>
      <c r="F195" s="5">
        <v>41548</v>
      </c>
      <c r="G195" s="1" t="s">
        <v>20</v>
      </c>
      <c r="H195" s="1" t="s">
        <v>21</v>
      </c>
      <c r="I195" s="12">
        <v>80155.759999999995</v>
      </c>
      <c r="J195" s="12">
        <f>911.93-147.86</f>
        <v>764.06999999999994</v>
      </c>
      <c r="K195">
        <v>147.86000000000001</v>
      </c>
      <c r="L195" s="12">
        <v>3675</v>
      </c>
      <c r="M195" s="12"/>
      <c r="N195" s="12">
        <f t="shared" si="2"/>
        <v>84742.69</v>
      </c>
    </row>
    <row r="196" spans="1:14">
      <c r="A196" s="10">
        <v>860</v>
      </c>
      <c r="B196" s="1" t="s">
        <v>155</v>
      </c>
      <c r="C196" s="1" t="s">
        <v>94</v>
      </c>
      <c r="D196" s="1" t="s">
        <v>154</v>
      </c>
      <c r="E196" s="1" t="s">
        <v>10</v>
      </c>
      <c r="F196" s="5">
        <v>41575</v>
      </c>
      <c r="G196" s="1" t="s">
        <v>113</v>
      </c>
      <c r="H196" s="1" t="s">
        <v>30</v>
      </c>
      <c r="I196" s="12">
        <v>7934.19</v>
      </c>
      <c r="J196" s="12">
        <v>255.5</v>
      </c>
      <c r="K196" s="12"/>
      <c r="L196" s="12"/>
      <c r="M196" s="12"/>
      <c r="N196" s="12">
        <f t="shared" si="2"/>
        <v>8189.69</v>
      </c>
    </row>
    <row r="197" spans="1:14">
      <c r="A197" s="10">
        <v>866</v>
      </c>
      <c r="B197" s="1" t="s">
        <v>522</v>
      </c>
      <c r="C197" s="1" t="s">
        <v>245</v>
      </c>
      <c r="D197" s="1" t="s">
        <v>523</v>
      </c>
      <c r="E197" s="1" t="s">
        <v>10</v>
      </c>
      <c r="F197" s="5">
        <v>41638</v>
      </c>
      <c r="G197" s="1" t="s">
        <v>74</v>
      </c>
      <c r="H197" s="1" t="s">
        <v>30</v>
      </c>
      <c r="I197" s="12">
        <v>85234.27</v>
      </c>
      <c r="J197" s="12">
        <v>3111.3199999999997</v>
      </c>
      <c r="K197" s="12"/>
      <c r="L197" s="12"/>
      <c r="M197" s="12"/>
      <c r="N197" s="12">
        <f t="shared" ref="N197:N260" si="3">SUM(I197:M197)</f>
        <v>88345.59</v>
      </c>
    </row>
    <row r="198" spans="1:14">
      <c r="A198" s="10">
        <v>867</v>
      </c>
      <c r="B198" s="1" t="s">
        <v>115</v>
      </c>
      <c r="C198" s="1" t="s">
        <v>10</v>
      </c>
      <c r="D198" s="1" t="s">
        <v>116</v>
      </c>
      <c r="E198" s="1" t="s">
        <v>10</v>
      </c>
      <c r="F198" s="5">
        <v>41645</v>
      </c>
      <c r="G198" s="1" t="s">
        <v>77</v>
      </c>
      <c r="H198" s="1" t="s">
        <v>25</v>
      </c>
      <c r="I198" s="12">
        <v>86853.5</v>
      </c>
      <c r="J198" s="12">
        <f>5643.23-667.61</f>
        <v>4975.62</v>
      </c>
      <c r="K198">
        <v>667.61</v>
      </c>
      <c r="L198" s="12"/>
      <c r="M198" s="12"/>
      <c r="N198" s="12">
        <f t="shared" si="3"/>
        <v>92496.73</v>
      </c>
    </row>
    <row r="199" spans="1:14">
      <c r="A199" s="10">
        <v>877</v>
      </c>
      <c r="B199" s="1" t="s">
        <v>87</v>
      </c>
      <c r="C199" s="1" t="s">
        <v>94</v>
      </c>
      <c r="D199" s="1" t="s">
        <v>321</v>
      </c>
      <c r="E199" s="1" t="s">
        <v>10</v>
      </c>
      <c r="F199" s="5">
        <v>41726</v>
      </c>
      <c r="G199" s="1" t="s">
        <v>74</v>
      </c>
      <c r="H199" s="1" t="s">
        <v>30</v>
      </c>
      <c r="I199" s="12">
        <v>84636.62999999999</v>
      </c>
      <c r="J199" s="12">
        <f>8185.83-370.54</f>
        <v>7815.29</v>
      </c>
      <c r="K199">
        <v>370.54</v>
      </c>
      <c r="L199" s="12"/>
      <c r="M199" s="12"/>
      <c r="N199" s="12">
        <f t="shared" si="3"/>
        <v>92822.459999999977</v>
      </c>
    </row>
    <row r="200" spans="1:14">
      <c r="A200" s="10">
        <v>878</v>
      </c>
      <c r="B200" s="1" t="s">
        <v>213</v>
      </c>
      <c r="C200" s="1" t="s">
        <v>108</v>
      </c>
      <c r="D200" s="1" t="s">
        <v>214</v>
      </c>
      <c r="E200" s="1" t="s">
        <v>10</v>
      </c>
      <c r="F200" s="5">
        <v>41736</v>
      </c>
      <c r="G200" s="1" t="s">
        <v>52</v>
      </c>
      <c r="H200" s="1" t="s">
        <v>12</v>
      </c>
      <c r="I200" s="12">
        <v>62221.89</v>
      </c>
      <c r="J200" s="12">
        <v>6883.5999999999995</v>
      </c>
      <c r="K200" s="12"/>
      <c r="L200" s="12">
        <v>925</v>
      </c>
      <c r="M200" s="12"/>
      <c r="N200" s="12">
        <f t="shared" si="3"/>
        <v>70030.490000000005</v>
      </c>
    </row>
    <row r="201" spans="1:14">
      <c r="A201" s="10">
        <v>880</v>
      </c>
      <c r="B201" s="1" t="s">
        <v>162</v>
      </c>
      <c r="C201" s="1" t="s">
        <v>35</v>
      </c>
      <c r="D201" s="1" t="s">
        <v>163</v>
      </c>
      <c r="E201" s="1" t="s">
        <v>10</v>
      </c>
      <c r="F201" s="5">
        <v>41743</v>
      </c>
      <c r="G201" s="1" t="s">
        <v>77</v>
      </c>
      <c r="H201" s="1" t="s">
        <v>25</v>
      </c>
      <c r="I201" s="12">
        <v>85702.11</v>
      </c>
      <c r="J201" s="12">
        <f>8415.31-394.63</f>
        <v>8020.6799999999994</v>
      </c>
      <c r="K201">
        <v>394.63</v>
      </c>
      <c r="L201" s="12"/>
      <c r="M201" s="12"/>
      <c r="N201" s="12">
        <f t="shared" si="3"/>
        <v>94117.42</v>
      </c>
    </row>
    <row r="202" spans="1:14">
      <c r="A202" s="10">
        <v>882</v>
      </c>
      <c r="B202" s="1" t="s">
        <v>178</v>
      </c>
      <c r="C202" s="1" t="s">
        <v>50</v>
      </c>
      <c r="D202" s="1" t="s">
        <v>179</v>
      </c>
      <c r="E202" s="1" t="s">
        <v>10</v>
      </c>
      <c r="F202" s="5">
        <v>41778</v>
      </c>
      <c r="G202" s="1" t="s">
        <v>180</v>
      </c>
      <c r="H202" s="1" t="s">
        <v>12</v>
      </c>
      <c r="I202" s="12">
        <v>19486.77</v>
      </c>
      <c r="J202" s="12">
        <v>0</v>
      </c>
      <c r="K202" s="12"/>
      <c r="L202" s="12"/>
      <c r="M202" s="12"/>
      <c r="N202" s="12">
        <f t="shared" si="3"/>
        <v>19486.77</v>
      </c>
    </row>
    <row r="203" spans="1:14">
      <c r="A203" s="10">
        <v>888</v>
      </c>
      <c r="B203" s="1" t="s">
        <v>399</v>
      </c>
      <c r="C203" s="1" t="s">
        <v>8</v>
      </c>
      <c r="D203" s="1" t="s">
        <v>400</v>
      </c>
      <c r="E203" s="1" t="s">
        <v>10</v>
      </c>
      <c r="F203" s="5">
        <v>41792</v>
      </c>
      <c r="G203" s="1" t="s">
        <v>52</v>
      </c>
      <c r="H203" s="1" t="s">
        <v>12</v>
      </c>
      <c r="I203" s="12">
        <v>61616.560000000005</v>
      </c>
      <c r="J203" s="12">
        <v>6528.97</v>
      </c>
      <c r="K203" s="12"/>
      <c r="L203" s="12">
        <v>1075</v>
      </c>
      <c r="M203" s="12"/>
      <c r="N203" s="12">
        <f t="shared" si="3"/>
        <v>69220.53</v>
      </c>
    </row>
    <row r="204" spans="1:14">
      <c r="A204" s="10">
        <v>891</v>
      </c>
      <c r="B204" s="1" t="s">
        <v>348</v>
      </c>
      <c r="C204" s="1" t="s">
        <v>35</v>
      </c>
      <c r="D204" s="1" t="s">
        <v>349</v>
      </c>
      <c r="E204" s="1" t="s">
        <v>10</v>
      </c>
      <c r="F204" s="5">
        <v>41870</v>
      </c>
      <c r="G204" s="1" t="s">
        <v>350</v>
      </c>
      <c r="H204" s="1" t="s">
        <v>21</v>
      </c>
      <c r="I204" s="12">
        <v>69796.12</v>
      </c>
      <c r="J204" s="12">
        <f>2262.53-662.25</f>
        <v>1600.2800000000002</v>
      </c>
      <c r="K204">
        <v>662.25</v>
      </c>
      <c r="L204" s="12"/>
      <c r="M204" s="12"/>
      <c r="N204" s="12">
        <f t="shared" si="3"/>
        <v>72058.649999999994</v>
      </c>
    </row>
    <row r="205" spans="1:14">
      <c r="A205" s="10">
        <v>892</v>
      </c>
      <c r="B205" s="1" t="s">
        <v>574</v>
      </c>
      <c r="C205" s="1" t="s">
        <v>90</v>
      </c>
      <c r="D205" s="1" t="s">
        <v>575</v>
      </c>
      <c r="E205" s="1" t="s">
        <v>10</v>
      </c>
      <c r="F205" s="5">
        <v>41869</v>
      </c>
      <c r="G205" s="1" t="s">
        <v>113</v>
      </c>
      <c r="H205" s="1" t="s">
        <v>30</v>
      </c>
      <c r="I205" s="12">
        <v>6086.44</v>
      </c>
      <c r="J205" s="12">
        <v>100.03</v>
      </c>
      <c r="K205" s="12"/>
      <c r="L205" s="12"/>
      <c r="M205" s="12"/>
      <c r="N205" s="12">
        <f t="shared" si="3"/>
        <v>6186.4699999999993</v>
      </c>
    </row>
    <row r="206" spans="1:14">
      <c r="A206" s="10">
        <v>893</v>
      </c>
      <c r="B206" s="1" t="s">
        <v>31</v>
      </c>
      <c r="C206" s="1" t="s">
        <v>32</v>
      </c>
      <c r="D206" s="1" t="s">
        <v>33</v>
      </c>
      <c r="E206" s="1" t="s">
        <v>10</v>
      </c>
      <c r="F206" s="5">
        <v>41884</v>
      </c>
      <c r="G206" s="1" t="s">
        <v>20</v>
      </c>
      <c r="H206" s="1" t="s">
        <v>21</v>
      </c>
      <c r="I206" s="12">
        <v>75585.53</v>
      </c>
      <c r="J206" s="12">
        <f>5352.47-783.81</f>
        <v>4568.66</v>
      </c>
      <c r="K206">
        <v>783.81</v>
      </c>
      <c r="L206" s="12">
        <v>1550</v>
      </c>
      <c r="M206" s="12"/>
      <c r="N206" s="12">
        <f t="shared" si="3"/>
        <v>82488</v>
      </c>
    </row>
    <row r="207" spans="1:14">
      <c r="A207" s="10">
        <v>894</v>
      </c>
      <c r="B207" s="1" t="s">
        <v>164</v>
      </c>
      <c r="C207" s="1" t="s">
        <v>94</v>
      </c>
      <c r="D207" s="1" t="s">
        <v>165</v>
      </c>
      <c r="E207" s="1" t="s">
        <v>10</v>
      </c>
      <c r="F207" s="5">
        <v>40679</v>
      </c>
      <c r="G207" s="1" t="s">
        <v>52</v>
      </c>
      <c r="H207" s="1" t="s">
        <v>53</v>
      </c>
      <c r="I207" s="12">
        <v>62486.83</v>
      </c>
      <c r="J207" s="12">
        <v>2180.7799999999997</v>
      </c>
      <c r="K207" s="12"/>
      <c r="L207" s="12">
        <v>650</v>
      </c>
      <c r="M207" s="12"/>
      <c r="N207" s="12">
        <f t="shared" si="3"/>
        <v>65317.61</v>
      </c>
    </row>
    <row r="208" spans="1:14">
      <c r="A208" s="10">
        <v>895</v>
      </c>
      <c r="B208" s="1" t="s">
        <v>131</v>
      </c>
      <c r="C208" s="1" t="s">
        <v>90</v>
      </c>
      <c r="D208" s="1" t="s">
        <v>241</v>
      </c>
      <c r="E208" s="1" t="s">
        <v>10</v>
      </c>
      <c r="F208" s="5">
        <v>41894</v>
      </c>
      <c r="G208" s="1" t="s">
        <v>29</v>
      </c>
      <c r="H208" s="1" t="s">
        <v>30</v>
      </c>
      <c r="I208" s="12">
        <v>11870.09</v>
      </c>
      <c r="J208" s="12">
        <f>60.24-60.24</f>
        <v>0</v>
      </c>
      <c r="K208">
        <v>60.24</v>
      </c>
      <c r="L208" s="12"/>
      <c r="M208" s="12"/>
      <c r="N208" s="12">
        <f t="shared" si="3"/>
        <v>11930.33</v>
      </c>
    </row>
    <row r="209" spans="1:14">
      <c r="A209" s="10">
        <v>896</v>
      </c>
      <c r="B209" s="1" t="s">
        <v>367</v>
      </c>
      <c r="C209" s="1" t="s">
        <v>123</v>
      </c>
      <c r="D209" s="1" t="s">
        <v>368</v>
      </c>
      <c r="E209" s="1" t="s">
        <v>10</v>
      </c>
      <c r="F209" s="5">
        <v>41908</v>
      </c>
      <c r="G209" s="1" t="s">
        <v>74</v>
      </c>
      <c r="H209" s="1" t="s">
        <v>30</v>
      </c>
      <c r="I209" s="12">
        <v>82698.62</v>
      </c>
      <c r="J209" s="12">
        <f>4834.28-220.14</f>
        <v>4614.1399999999994</v>
      </c>
      <c r="K209">
        <v>220.14</v>
      </c>
      <c r="L209" s="12"/>
      <c r="M209" s="12"/>
      <c r="N209" s="12">
        <f t="shared" si="3"/>
        <v>87532.9</v>
      </c>
    </row>
    <row r="210" spans="1:14">
      <c r="A210" s="10">
        <v>897</v>
      </c>
      <c r="B210" s="1" t="s">
        <v>289</v>
      </c>
      <c r="C210" s="1" t="s">
        <v>46</v>
      </c>
      <c r="D210" s="1" t="s">
        <v>393</v>
      </c>
      <c r="E210" s="1" t="s">
        <v>10</v>
      </c>
      <c r="F210" s="5">
        <v>41908</v>
      </c>
      <c r="G210" s="1" t="s">
        <v>74</v>
      </c>
      <c r="H210" s="1" t="s">
        <v>30</v>
      </c>
      <c r="I210" s="12">
        <v>82698.62</v>
      </c>
      <c r="J210" s="12">
        <f>7041.18-497.92</f>
        <v>6543.26</v>
      </c>
      <c r="K210">
        <v>497.92</v>
      </c>
      <c r="L210" s="12"/>
      <c r="M210" s="12"/>
      <c r="N210" s="12">
        <f t="shared" si="3"/>
        <v>89739.799999999988</v>
      </c>
    </row>
    <row r="211" spans="1:14">
      <c r="A211" s="10">
        <v>900</v>
      </c>
      <c r="B211" s="1" t="s">
        <v>75</v>
      </c>
      <c r="C211" s="1" t="s">
        <v>35</v>
      </c>
      <c r="D211" s="1" t="s">
        <v>343</v>
      </c>
      <c r="E211" s="1" t="s">
        <v>10</v>
      </c>
      <c r="F211" s="5">
        <v>41925</v>
      </c>
      <c r="G211" s="1" t="s">
        <v>344</v>
      </c>
      <c r="H211" s="1" t="s">
        <v>345</v>
      </c>
      <c r="I211" s="12">
        <v>35590.51</v>
      </c>
      <c r="J211" s="12">
        <v>0</v>
      </c>
      <c r="K211" s="12"/>
      <c r="L211" s="12"/>
      <c r="M211" s="12"/>
      <c r="N211" s="12">
        <f t="shared" si="3"/>
        <v>35590.51</v>
      </c>
    </row>
    <row r="212" spans="1:14">
      <c r="A212" s="10">
        <v>906</v>
      </c>
      <c r="B212" s="1" t="s">
        <v>576</v>
      </c>
      <c r="C212" s="1" t="s">
        <v>243</v>
      </c>
      <c r="D212" s="1" t="s">
        <v>577</v>
      </c>
      <c r="E212" s="1" t="s">
        <v>10</v>
      </c>
      <c r="F212" s="5">
        <v>41975</v>
      </c>
      <c r="G212" s="1" t="s">
        <v>340</v>
      </c>
      <c r="H212" s="1" t="s">
        <v>121</v>
      </c>
      <c r="I212" s="12">
        <v>16844.72</v>
      </c>
      <c r="J212" s="12">
        <v>0</v>
      </c>
      <c r="K212" s="12"/>
      <c r="L212" s="12"/>
      <c r="M212" s="12"/>
      <c r="N212" s="12">
        <f t="shared" si="3"/>
        <v>16844.72</v>
      </c>
    </row>
    <row r="213" spans="1:14">
      <c r="A213" s="10">
        <v>907</v>
      </c>
      <c r="B213" s="1" t="s">
        <v>38</v>
      </c>
      <c r="C213" s="1" t="s">
        <v>35</v>
      </c>
      <c r="D213" s="1" t="s">
        <v>219</v>
      </c>
      <c r="E213" s="1" t="s">
        <v>10</v>
      </c>
      <c r="F213" s="5">
        <v>41988</v>
      </c>
      <c r="G213" s="1" t="s">
        <v>74</v>
      </c>
      <c r="H213" s="1" t="s">
        <v>30</v>
      </c>
      <c r="I213" s="12">
        <v>82173.509999999995</v>
      </c>
      <c r="J213" s="12">
        <f>1839.78-310.34</f>
        <v>1529.44</v>
      </c>
      <c r="K213">
        <v>310.33999999999997</v>
      </c>
      <c r="L213" s="12"/>
      <c r="M213" s="12"/>
      <c r="N213" s="12">
        <f t="shared" si="3"/>
        <v>84013.29</v>
      </c>
    </row>
    <row r="214" spans="1:14">
      <c r="A214" s="10">
        <v>909</v>
      </c>
      <c r="B214" s="1" t="s">
        <v>118</v>
      </c>
      <c r="C214" s="1" t="s">
        <v>35</v>
      </c>
      <c r="D214" s="1" t="s">
        <v>342</v>
      </c>
      <c r="E214" s="1" t="s">
        <v>10</v>
      </c>
      <c r="F214" s="5">
        <v>42009</v>
      </c>
      <c r="G214" s="1" t="s">
        <v>77</v>
      </c>
      <c r="H214" s="1" t="s">
        <v>25</v>
      </c>
      <c r="I214" s="12">
        <v>83985.09</v>
      </c>
      <c r="J214" s="12">
        <f>6744.97-126.37</f>
        <v>6618.6</v>
      </c>
      <c r="K214">
        <v>126.37</v>
      </c>
      <c r="L214" s="12"/>
      <c r="M214" s="12"/>
      <c r="N214" s="12">
        <f t="shared" si="3"/>
        <v>90730.06</v>
      </c>
    </row>
    <row r="215" spans="1:14">
      <c r="A215" s="10">
        <v>912</v>
      </c>
      <c r="B215" s="1" t="s">
        <v>87</v>
      </c>
      <c r="C215" s="1" t="s">
        <v>32</v>
      </c>
      <c r="D215" s="1" t="s">
        <v>256</v>
      </c>
      <c r="E215" s="1" t="s">
        <v>10</v>
      </c>
      <c r="F215" s="5">
        <v>42051</v>
      </c>
      <c r="G215" s="1" t="s">
        <v>166</v>
      </c>
      <c r="H215" s="1" t="s">
        <v>21</v>
      </c>
      <c r="I215" s="12">
        <v>57167.85</v>
      </c>
      <c r="J215" s="12">
        <v>0</v>
      </c>
      <c r="K215" s="12"/>
      <c r="L215" s="12"/>
      <c r="M215" s="12"/>
      <c r="N215" s="12">
        <f t="shared" si="3"/>
        <v>57167.85</v>
      </c>
    </row>
    <row r="216" spans="1:14">
      <c r="A216" s="10">
        <v>914</v>
      </c>
      <c r="B216" s="1" t="s">
        <v>13</v>
      </c>
      <c r="C216" s="1" t="s">
        <v>247</v>
      </c>
      <c r="D216" s="1" t="s">
        <v>460</v>
      </c>
      <c r="E216" s="1" t="s">
        <v>28</v>
      </c>
      <c r="F216" s="5">
        <v>42072</v>
      </c>
      <c r="G216" s="1" t="s">
        <v>461</v>
      </c>
      <c r="H216" s="1" t="s">
        <v>12</v>
      </c>
      <c r="I216" s="12">
        <v>93992.52</v>
      </c>
      <c r="J216" s="12">
        <v>0</v>
      </c>
      <c r="K216" s="12"/>
      <c r="L216" s="12"/>
      <c r="M216" s="12"/>
      <c r="N216" s="12">
        <f t="shared" si="3"/>
        <v>93992.52</v>
      </c>
    </row>
    <row r="217" spans="1:14">
      <c r="A217" s="10">
        <v>915</v>
      </c>
      <c r="B217" s="1" t="s">
        <v>274</v>
      </c>
      <c r="C217" s="1" t="s">
        <v>8</v>
      </c>
      <c r="D217" s="1" t="s">
        <v>275</v>
      </c>
      <c r="E217" s="1" t="s">
        <v>10</v>
      </c>
      <c r="F217" s="5">
        <v>42072</v>
      </c>
      <c r="G217" s="1" t="s">
        <v>276</v>
      </c>
      <c r="H217" s="1" t="s">
        <v>137</v>
      </c>
      <c r="I217" s="12">
        <v>93884.17</v>
      </c>
      <c r="J217" s="12">
        <v>0</v>
      </c>
      <c r="K217" s="12"/>
      <c r="L217" s="12"/>
      <c r="M217" s="12"/>
      <c r="N217" s="12">
        <f t="shared" si="3"/>
        <v>93884.17</v>
      </c>
    </row>
    <row r="218" spans="1:14">
      <c r="A218" s="10">
        <v>918</v>
      </c>
      <c r="B218" s="1" t="s">
        <v>312</v>
      </c>
      <c r="C218" s="1" t="s">
        <v>50</v>
      </c>
      <c r="D218" s="1" t="s">
        <v>313</v>
      </c>
      <c r="E218" s="1" t="s">
        <v>10</v>
      </c>
      <c r="F218" s="5">
        <v>42100</v>
      </c>
      <c r="G218" s="1" t="s">
        <v>77</v>
      </c>
      <c r="H218" s="1" t="s">
        <v>25</v>
      </c>
      <c r="I218" s="12">
        <v>83031.59</v>
      </c>
      <c r="J218" s="12">
        <f>5563.01-628.98</f>
        <v>4934.0300000000007</v>
      </c>
      <c r="K218">
        <v>628.98</v>
      </c>
      <c r="L218" s="12"/>
      <c r="M218" s="12"/>
      <c r="N218" s="12">
        <f t="shared" si="3"/>
        <v>88594.599999999991</v>
      </c>
    </row>
    <row r="219" spans="1:14">
      <c r="A219" s="10">
        <v>920</v>
      </c>
      <c r="B219" s="1" t="s">
        <v>568</v>
      </c>
      <c r="C219" s="1" t="s">
        <v>94</v>
      </c>
      <c r="D219" s="1" t="s">
        <v>569</v>
      </c>
      <c r="E219" s="1" t="s">
        <v>10</v>
      </c>
      <c r="F219" s="5">
        <v>42142</v>
      </c>
      <c r="G219" s="1" t="s">
        <v>70</v>
      </c>
      <c r="H219" s="1" t="s">
        <v>30</v>
      </c>
      <c r="I219" s="12">
        <v>4903.09</v>
      </c>
      <c r="J219" s="12">
        <v>75.77</v>
      </c>
      <c r="K219" s="12"/>
      <c r="L219" s="12"/>
      <c r="M219" s="12"/>
      <c r="N219" s="12">
        <f t="shared" si="3"/>
        <v>4978.8600000000006</v>
      </c>
    </row>
    <row r="220" spans="1:14">
      <c r="A220" s="8">
        <v>926</v>
      </c>
      <c r="B220" s="2" t="s">
        <v>122</v>
      </c>
      <c r="C220" s="2" t="s">
        <v>123</v>
      </c>
      <c r="D220" s="2" t="s">
        <v>596</v>
      </c>
      <c r="F220" s="19">
        <v>42170</v>
      </c>
      <c r="G220" s="2" t="s">
        <v>124</v>
      </c>
      <c r="H220" s="2" t="s">
        <v>12</v>
      </c>
      <c r="I220" s="12">
        <v>8981.02</v>
      </c>
      <c r="J220" s="12">
        <v>119.34</v>
      </c>
      <c r="K220" s="12"/>
      <c r="L220" s="12"/>
      <c r="M220" s="12"/>
      <c r="N220" s="12">
        <f t="shared" si="3"/>
        <v>9100.36</v>
      </c>
    </row>
    <row r="221" spans="1:14">
      <c r="A221" s="10">
        <v>929</v>
      </c>
      <c r="B221" s="1" t="s">
        <v>407</v>
      </c>
      <c r="C221" s="1" t="s">
        <v>123</v>
      </c>
      <c r="D221" s="1" t="s">
        <v>408</v>
      </c>
      <c r="E221" s="1" t="s">
        <v>10</v>
      </c>
      <c r="F221" s="5">
        <v>42184</v>
      </c>
      <c r="G221" s="1" t="s">
        <v>77</v>
      </c>
      <c r="H221" s="1" t="s">
        <v>25</v>
      </c>
      <c r="I221" s="12">
        <v>80329.209999999992</v>
      </c>
      <c r="J221" s="12">
        <f>8015.62-246.99</f>
        <v>7768.63</v>
      </c>
      <c r="K221">
        <v>246.99</v>
      </c>
      <c r="L221" s="12"/>
      <c r="M221" s="12"/>
      <c r="N221" s="12">
        <f t="shared" si="3"/>
        <v>88344.83</v>
      </c>
    </row>
    <row r="222" spans="1:14">
      <c r="A222" s="10">
        <v>930</v>
      </c>
      <c r="B222" s="1" t="s">
        <v>65</v>
      </c>
      <c r="C222" s="1" t="s">
        <v>32</v>
      </c>
      <c r="D222" s="1" t="s">
        <v>197</v>
      </c>
      <c r="E222" s="1" t="s">
        <v>10</v>
      </c>
      <c r="F222" s="5">
        <v>42191</v>
      </c>
      <c r="G222" s="1" t="s">
        <v>24</v>
      </c>
      <c r="H222" s="1" t="s">
        <v>25</v>
      </c>
      <c r="I222" s="12">
        <v>79762.86</v>
      </c>
      <c r="J222" s="12">
        <f>6035.66-493.99</f>
        <v>5541.67</v>
      </c>
      <c r="K222">
        <v>493.99</v>
      </c>
      <c r="L222" s="12"/>
      <c r="M222" s="12"/>
      <c r="N222" s="12">
        <f t="shared" si="3"/>
        <v>85798.52</v>
      </c>
    </row>
    <row r="223" spans="1:14">
      <c r="A223" s="10">
        <v>931</v>
      </c>
      <c r="B223" s="1" t="s">
        <v>327</v>
      </c>
      <c r="C223" s="1" t="s">
        <v>10</v>
      </c>
      <c r="D223" s="1" t="s">
        <v>328</v>
      </c>
      <c r="E223" s="1" t="s">
        <v>10</v>
      </c>
      <c r="F223" s="5">
        <v>42191</v>
      </c>
      <c r="G223" s="1" t="s">
        <v>329</v>
      </c>
      <c r="H223" s="1" t="s">
        <v>17</v>
      </c>
      <c r="I223" s="12">
        <v>50569.799999999996</v>
      </c>
      <c r="J223" s="12">
        <v>491.36</v>
      </c>
      <c r="K223" s="12"/>
      <c r="L223" s="12"/>
      <c r="M223" s="12"/>
      <c r="N223" s="12">
        <f t="shared" si="3"/>
        <v>51061.159999999996</v>
      </c>
    </row>
    <row r="224" spans="1:14">
      <c r="A224" s="10">
        <v>932</v>
      </c>
      <c r="B224" s="1" t="s">
        <v>289</v>
      </c>
      <c r="C224" s="1" t="s">
        <v>39</v>
      </c>
      <c r="D224" s="1" t="s">
        <v>290</v>
      </c>
      <c r="E224" s="1" t="s">
        <v>10</v>
      </c>
      <c r="F224" s="5">
        <v>42240</v>
      </c>
      <c r="G224" s="1" t="s">
        <v>291</v>
      </c>
      <c r="H224" s="1" t="s">
        <v>137</v>
      </c>
      <c r="I224" s="12">
        <v>121461.84000000001</v>
      </c>
      <c r="J224" s="12">
        <v>0</v>
      </c>
      <c r="K224" s="12"/>
      <c r="L224" s="12"/>
      <c r="M224" s="12">
        <v>4978.7700000000004</v>
      </c>
      <c r="N224" s="12">
        <f t="shared" si="3"/>
        <v>126440.61000000002</v>
      </c>
    </row>
    <row r="225" spans="1:14">
      <c r="A225" s="10">
        <v>934</v>
      </c>
      <c r="B225" s="1" t="s">
        <v>462</v>
      </c>
      <c r="C225" s="1"/>
      <c r="D225" s="1" t="s">
        <v>487</v>
      </c>
      <c r="E225" s="1"/>
      <c r="F225" s="5">
        <v>42263</v>
      </c>
      <c r="G225" s="1" t="s">
        <v>232</v>
      </c>
      <c r="H225" s="1" t="s">
        <v>121</v>
      </c>
      <c r="I225" s="12">
        <v>329.17</v>
      </c>
      <c r="J225" s="12"/>
      <c r="K225" s="12"/>
      <c r="L225" s="12"/>
      <c r="M225" s="12"/>
      <c r="N225" s="12">
        <f t="shared" si="3"/>
        <v>329.17</v>
      </c>
    </row>
    <row r="226" spans="1:14">
      <c r="A226" s="10">
        <v>935</v>
      </c>
      <c r="B226" s="1" t="s">
        <v>72</v>
      </c>
      <c r="C226" s="1" t="s">
        <v>245</v>
      </c>
      <c r="D226" s="1" t="s">
        <v>246</v>
      </c>
      <c r="E226" s="1" t="s">
        <v>10</v>
      </c>
      <c r="F226" s="5">
        <v>42282</v>
      </c>
      <c r="G226" s="1" t="s">
        <v>24</v>
      </c>
      <c r="H226" s="1" t="s">
        <v>25</v>
      </c>
      <c r="I226" s="12">
        <v>79331.02</v>
      </c>
      <c r="J226" s="12">
        <f>5992.81-247</f>
        <v>5745.81</v>
      </c>
      <c r="K226">
        <v>247</v>
      </c>
      <c r="L226" s="12"/>
      <c r="M226" s="12"/>
      <c r="N226" s="12">
        <f t="shared" si="3"/>
        <v>85323.83</v>
      </c>
    </row>
    <row r="227" spans="1:14">
      <c r="A227" s="10">
        <v>940</v>
      </c>
      <c r="B227" s="1" t="s">
        <v>75</v>
      </c>
      <c r="C227" s="1" t="s">
        <v>50</v>
      </c>
      <c r="D227" s="1" t="s">
        <v>298</v>
      </c>
      <c r="E227" s="1" t="s">
        <v>10</v>
      </c>
      <c r="F227" s="5">
        <v>42282</v>
      </c>
      <c r="G227" s="1" t="s">
        <v>124</v>
      </c>
      <c r="H227" s="1" t="s">
        <v>12</v>
      </c>
      <c r="I227" s="12">
        <v>12799.97</v>
      </c>
      <c r="J227" s="12">
        <v>0</v>
      </c>
      <c r="K227" s="12"/>
      <c r="L227" s="12"/>
      <c r="M227" s="12"/>
      <c r="N227" s="12">
        <f t="shared" si="3"/>
        <v>12799.97</v>
      </c>
    </row>
    <row r="228" spans="1:14">
      <c r="A228" s="10">
        <v>941</v>
      </c>
      <c r="B228" s="1" t="s">
        <v>189</v>
      </c>
      <c r="C228" s="1" t="s">
        <v>35</v>
      </c>
      <c r="D228" s="1" t="s">
        <v>347</v>
      </c>
      <c r="E228" s="1" t="s">
        <v>10</v>
      </c>
      <c r="F228" s="5">
        <v>42289</v>
      </c>
      <c r="G228" s="1" t="s">
        <v>20</v>
      </c>
      <c r="H228" s="1" t="s">
        <v>21</v>
      </c>
      <c r="I228" s="12">
        <v>71777.460000000006</v>
      </c>
      <c r="J228" s="12">
        <f>1508.99-673.09</f>
        <v>835.9</v>
      </c>
      <c r="K228">
        <v>673.09</v>
      </c>
      <c r="L228" s="12"/>
      <c r="M228" s="12"/>
      <c r="N228" s="12">
        <f t="shared" si="3"/>
        <v>73286.45</v>
      </c>
    </row>
    <row r="229" spans="1:14">
      <c r="A229" s="10">
        <v>942</v>
      </c>
      <c r="B229" s="1" t="s">
        <v>129</v>
      </c>
      <c r="C229" s="1" t="s">
        <v>10</v>
      </c>
      <c r="D229" s="1" t="s">
        <v>469</v>
      </c>
      <c r="E229" s="1" t="s">
        <v>10</v>
      </c>
      <c r="F229" s="5">
        <v>42303</v>
      </c>
      <c r="G229" s="1" t="s">
        <v>52</v>
      </c>
      <c r="H229" s="1" t="s">
        <v>12</v>
      </c>
      <c r="I229" s="12">
        <v>58525.659999999996</v>
      </c>
      <c r="J229" s="12">
        <v>3974.19</v>
      </c>
      <c r="K229" s="12"/>
      <c r="L229" s="12">
        <v>450</v>
      </c>
      <c r="M229" s="12"/>
      <c r="N229" s="12">
        <f t="shared" si="3"/>
        <v>62949.85</v>
      </c>
    </row>
    <row r="230" spans="1:14">
      <c r="A230" s="10">
        <v>943</v>
      </c>
      <c r="B230" s="1" t="s">
        <v>93</v>
      </c>
      <c r="C230" s="1" t="s">
        <v>94</v>
      </c>
      <c r="D230" s="1" t="s">
        <v>95</v>
      </c>
      <c r="E230" s="1" t="s">
        <v>10</v>
      </c>
      <c r="F230" s="5">
        <v>42324</v>
      </c>
      <c r="G230" s="1" t="s">
        <v>96</v>
      </c>
      <c r="H230" s="1" t="s">
        <v>17</v>
      </c>
      <c r="I230" s="12">
        <v>86415.53</v>
      </c>
      <c r="J230" s="12">
        <v>0</v>
      </c>
      <c r="K230" s="12"/>
      <c r="L230" s="12"/>
      <c r="M230" s="12"/>
      <c r="N230" s="12">
        <f t="shared" si="3"/>
        <v>86415.53</v>
      </c>
    </row>
    <row r="231" spans="1:14">
      <c r="A231" s="10">
        <v>944</v>
      </c>
      <c r="B231" s="1" t="s">
        <v>504</v>
      </c>
      <c r="C231" s="1" t="s">
        <v>123</v>
      </c>
      <c r="D231" s="1" t="s">
        <v>505</v>
      </c>
      <c r="E231" s="1" t="s">
        <v>10</v>
      </c>
      <c r="F231" s="5">
        <v>42331</v>
      </c>
      <c r="G231" s="1" t="s">
        <v>329</v>
      </c>
      <c r="H231" s="1" t="s">
        <v>17</v>
      </c>
      <c r="I231" s="12">
        <v>49564.480000000003</v>
      </c>
      <c r="J231" s="12">
        <v>0</v>
      </c>
      <c r="K231" s="12"/>
      <c r="L231" s="12"/>
      <c r="M231" s="12"/>
      <c r="N231" s="12">
        <f t="shared" si="3"/>
        <v>49564.480000000003</v>
      </c>
    </row>
    <row r="232" spans="1:14">
      <c r="A232" s="10">
        <v>946</v>
      </c>
      <c r="B232" s="1" t="s">
        <v>217</v>
      </c>
      <c r="C232" s="1" t="s">
        <v>35</v>
      </c>
      <c r="D232" s="1" t="s">
        <v>218</v>
      </c>
      <c r="E232" s="1" t="s">
        <v>10</v>
      </c>
      <c r="F232" s="5">
        <v>42387</v>
      </c>
      <c r="G232" s="1" t="s">
        <v>24</v>
      </c>
      <c r="H232" s="1" t="s">
        <v>25</v>
      </c>
      <c r="I232" s="12">
        <v>78301.099999999991</v>
      </c>
      <c r="J232" s="12">
        <f>5061.5-478.83</f>
        <v>4582.67</v>
      </c>
      <c r="K232">
        <v>478.83</v>
      </c>
      <c r="L232" s="12"/>
      <c r="M232" s="12"/>
      <c r="N232" s="12">
        <f t="shared" si="3"/>
        <v>83362.599999999991</v>
      </c>
    </row>
    <row r="233" spans="1:14">
      <c r="A233" s="10">
        <v>949</v>
      </c>
      <c r="B233" s="1" t="s">
        <v>428</v>
      </c>
      <c r="C233" s="1" t="s">
        <v>10</v>
      </c>
      <c r="D233" s="1" t="s">
        <v>434</v>
      </c>
      <c r="E233" s="1" t="s">
        <v>10</v>
      </c>
      <c r="F233" s="5">
        <v>42478</v>
      </c>
      <c r="G233" s="1" t="s">
        <v>133</v>
      </c>
      <c r="H233" s="1" t="s">
        <v>41</v>
      </c>
      <c r="I233" s="12">
        <v>49262.23</v>
      </c>
      <c r="J233" s="12">
        <v>71.5</v>
      </c>
      <c r="K233" s="12"/>
      <c r="L233" s="12"/>
      <c r="M233" s="12"/>
      <c r="N233" s="12">
        <f t="shared" si="3"/>
        <v>49333.73</v>
      </c>
    </row>
    <row r="234" spans="1:14">
      <c r="A234" s="10">
        <v>950</v>
      </c>
      <c r="B234" s="1" t="s">
        <v>359</v>
      </c>
      <c r="C234" s="1" t="s">
        <v>10</v>
      </c>
      <c r="D234" s="1" t="s">
        <v>360</v>
      </c>
      <c r="E234" s="1" t="s">
        <v>10</v>
      </c>
      <c r="F234" s="5">
        <v>42491</v>
      </c>
      <c r="G234" s="1" t="s">
        <v>307</v>
      </c>
      <c r="H234" s="1" t="s">
        <v>30</v>
      </c>
      <c r="I234" s="12">
        <v>81817.919999999998</v>
      </c>
      <c r="J234" s="12">
        <f>15258.14-157.34</f>
        <v>15100.8</v>
      </c>
      <c r="K234">
        <v>157.34</v>
      </c>
      <c r="L234" s="12"/>
      <c r="M234" s="12"/>
      <c r="N234" s="12">
        <f t="shared" si="3"/>
        <v>97076.06</v>
      </c>
    </row>
    <row r="235" spans="1:14">
      <c r="A235" s="10">
        <v>951</v>
      </c>
      <c r="B235" s="1" t="s">
        <v>13</v>
      </c>
      <c r="C235" s="1" t="s">
        <v>10</v>
      </c>
      <c r="D235" s="1" t="s">
        <v>477</v>
      </c>
      <c r="E235" s="1" t="s">
        <v>10</v>
      </c>
      <c r="F235" s="5">
        <v>42499</v>
      </c>
      <c r="G235" s="1" t="s">
        <v>478</v>
      </c>
      <c r="H235" s="1" t="s">
        <v>41</v>
      </c>
      <c r="I235" s="12">
        <v>96564.14</v>
      </c>
      <c r="J235" s="12">
        <v>0</v>
      </c>
      <c r="K235" s="12"/>
      <c r="L235" s="12"/>
      <c r="M235" s="12"/>
      <c r="N235" s="12">
        <f t="shared" si="3"/>
        <v>96564.14</v>
      </c>
    </row>
    <row r="236" spans="1:14">
      <c r="A236" s="10">
        <v>961</v>
      </c>
      <c r="B236" s="1" t="s">
        <v>100</v>
      </c>
      <c r="C236" s="1" t="s">
        <v>58</v>
      </c>
      <c r="D236" s="1" t="s">
        <v>215</v>
      </c>
      <c r="E236" s="1" t="s">
        <v>10</v>
      </c>
      <c r="F236" s="5">
        <v>42534</v>
      </c>
      <c r="G236" s="1" t="s">
        <v>216</v>
      </c>
      <c r="H236" s="1" t="s">
        <v>12</v>
      </c>
      <c r="I236" s="12">
        <v>53839.94</v>
      </c>
      <c r="J236" s="12">
        <v>2196.14</v>
      </c>
      <c r="K236" s="12"/>
      <c r="L236" s="12"/>
      <c r="M236" s="12"/>
      <c r="N236" s="12">
        <f t="shared" si="3"/>
        <v>56036.08</v>
      </c>
    </row>
    <row r="237" spans="1:14">
      <c r="A237" s="10">
        <v>962</v>
      </c>
      <c r="B237" s="1" t="s">
        <v>88</v>
      </c>
      <c r="C237" s="1" t="s">
        <v>100</v>
      </c>
      <c r="D237" s="1" t="s">
        <v>356</v>
      </c>
      <c r="E237" s="1" t="s">
        <v>10</v>
      </c>
      <c r="F237" s="5">
        <v>42562</v>
      </c>
      <c r="G237" s="1" t="s">
        <v>24</v>
      </c>
      <c r="H237" s="1" t="s">
        <v>25</v>
      </c>
      <c r="I237" s="12">
        <v>74843.42</v>
      </c>
      <c r="J237" s="12">
        <f>6587.25-545.88</f>
        <v>6041.37</v>
      </c>
      <c r="K237">
        <v>545.88</v>
      </c>
      <c r="L237" s="12"/>
      <c r="M237" s="12"/>
      <c r="N237" s="12">
        <f t="shared" si="3"/>
        <v>81430.67</v>
      </c>
    </row>
    <row r="238" spans="1:14">
      <c r="A238" s="10">
        <v>963</v>
      </c>
      <c r="B238" s="1" t="s">
        <v>490</v>
      </c>
      <c r="C238" s="1" t="s">
        <v>35</v>
      </c>
      <c r="D238" s="1" t="s">
        <v>491</v>
      </c>
      <c r="E238" s="1" t="s">
        <v>10</v>
      </c>
      <c r="F238" s="5">
        <v>42606</v>
      </c>
      <c r="G238" s="1" t="s">
        <v>113</v>
      </c>
      <c r="H238" s="1" t="s">
        <v>30</v>
      </c>
      <c r="I238" s="12">
        <v>37.04</v>
      </c>
      <c r="J238" s="12">
        <v>0</v>
      </c>
      <c r="K238" s="12"/>
      <c r="L238" s="12"/>
      <c r="M238" s="12"/>
      <c r="N238" s="12">
        <f t="shared" si="3"/>
        <v>37.04</v>
      </c>
    </row>
    <row r="239" spans="1:14">
      <c r="A239" s="10">
        <v>964</v>
      </c>
      <c r="B239" s="1" t="s">
        <v>281</v>
      </c>
      <c r="C239" s="1" t="s">
        <v>10</v>
      </c>
      <c r="D239" s="1" t="s">
        <v>282</v>
      </c>
      <c r="E239" s="1" t="s">
        <v>10</v>
      </c>
      <c r="F239" s="5">
        <v>42593</v>
      </c>
      <c r="G239" s="1" t="s">
        <v>136</v>
      </c>
      <c r="H239" s="1" t="s">
        <v>12</v>
      </c>
      <c r="I239" s="12">
        <v>1721.2</v>
      </c>
      <c r="J239" s="12">
        <v>0</v>
      </c>
      <c r="K239" s="12"/>
      <c r="L239" s="12"/>
      <c r="M239" s="12"/>
      <c r="N239" s="12">
        <f t="shared" si="3"/>
        <v>1721.2</v>
      </c>
    </row>
    <row r="240" spans="1:14">
      <c r="A240" s="10">
        <v>965</v>
      </c>
      <c r="B240" s="1" t="s">
        <v>31</v>
      </c>
      <c r="C240" s="1" t="s">
        <v>169</v>
      </c>
      <c r="D240" s="1" t="s">
        <v>288</v>
      </c>
      <c r="E240" s="1" t="s">
        <v>10</v>
      </c>
      <c r="F240" s="5">
        <v>42620</v>
      </c>
      <c r="G240" s="1" t="s">
        <v>232</v>
      </c>
      <c r="H240" s="1" t="s">
        <v>121</v>
      </c>
      <c r="I240" s="12">
        <f>1210+145.69</f>
        <v>1355.69</v>
      </c>
      <c r="J240" s="12">
        <v>0</v>
      </c>
      <c r="K240" s="12"/>
      <c r="L240" s="12"/>
      <c r="M240" s="12"/>
      <c r="N240" s="12">
        <f t="shared" si="3"/>
        <v>1355.69</v>
      </c>
    </row>
    <row r="241" spans="1:14">
      <c r="A241" s="10">
        <v>966</v>
      </c>
      <c r="B241" s="1" t="s">
        <v>555</v>
      </c>
      <c r="C241" s="1" t="s">
        <v>10</v>
      </c>
      <c r="D241" s="1" t="s">
        <v>556</v>
      </c>
      <c r="E241" s="1" t="s">
        <v>10</v>
      </c>
      <c r="F241" s="5">
        <v>42640</v>
      </c>
      <c r="G241" s="1" t="s">
        <v>74</v>
      </c>
      <c r="H241" s="1" t="s">
        <v>30</v>
      </c>
      <c r="I241" s="12">
        <v>77875.759999999995</v>
      </c>
      <c r="J241" s="12">
        <v>2408.27</v>
      </c>
      <c r="K241" s="12"/>
      <c r="L241" s="12"/>
      <c r="M241" s="12"/>
      <c r="N241" s="12">
        <f t="shared" si="3"/>
        <v>80284.03</v>
      </c>
    </row>
    <row r="242" spans="1:14">
      <c r="A242" s="8">
        <v>968</v>
      </c>
      <c r="B242" s="2" t="s">
        <v>349</v>
      </c>
      <c r="C242" s="2" t="s">
        <v>50</v>
      </c>
      <c r="D242" s="2" t="s">
        <v>582</v>
      </c>
      <c r="F242" s="19">
        <v>42646</v>
      </c>
      <c r="G242" s="2" t="s">
        <v>71</v>
      </c>
      <c r="H242" s="2" t="s">
        <v>12</v>
      </c>
      <c r="I242" s="12">
        <v>894.24</v>
      </c>
      <c r="J242" s="12">
        <v>0</v>
      </c>
      <c r="K242" s="12"/>
      <c r="L242" s="12"/>
      <c r="M242" s="12"/>
      <c r="N242" s="12">
        <f t="shared" si="3"/>
        <v>894.24</v>
      </c>
    </row>
    <row r="243" spans="1:14">
      <c r="A243" s="8">
        <v>969</v>
      </c>
      <c r="B243" s="2" t="s">
        <v>312</v>
      </c>
      <c r="D243" s="2" t="s">
        <v>594</v>
      </c>
      <c r="F243" s="20" t="s">
        <v>595</v>
      </c>
      <c r="G243" s="2" t="s">
        <v>71</v>
      </c>
      <c r="H243" s="2" t="s">
        <v>12</v>
      </c>
      <c r="I243" s="12">
        <v>888.03</v>
      </c>
      <c r="J243" s="12">
        <v>0</v>
      </c>
      <c r="K243" s="12"/>
      <c r="L243" s="12"/>
      <c r="M243" s="12"/>
      <c r="N243" s="12">
        <f t="shared" si="3"/>
        <v>888.03</v>
      </c>
    </row>
    <row r="244" spans="1:14">
      <c r="A244" s="10">
        <v>970</v>
      </c>
      <c r="B244" s="1" t="s">
        <v>279</v>
      </c>
      <c r="C244" s="1" t="s">
        <v>144</v>
      </c>
      <c r="D244" s="1" t="s">
        <v>519</v>
      </c>
      <c r="E244" s="1" t="s">
        <v>10</v>
      </c>
      <c r="F244" s="5">
        <v>42654</v>
      </c>
      <c r="G244" s="1" t="s">
        <v>500</v>
      </c>
      <c r="H244" s="1" t="s">
        <v>137</v>
      </c>
      <c r="I244" s="12">
        <v>65042.73</v>
      </c>
      <c r="J244" s="12">
        <v>2655.19</v>
      </c>
      <c r="K244" s="12"/>
      <c r="L244" s="12"/>
      <c r="M244" s="12"/>
      <c r="N244" s="12">
        <f t="shared" si="3"/>
        <v>67697.919999999998</v>
      </c>
    </row>
    <row r="245" spans="1:14">
      <c r="A245" s="10">
        <v>973</v>
      </c>
      <c r="B245" s="1" t="s">
        <v>362</v>
      </c>
      <c r="C245" s="1" t="s">
        <v>8</v>
      </c>
      <c r="D245" s="1" t="s">
        <v>363</v>
      </c>
      <c r="E245" s="1" t="s">
        <v>28</v>
      </c>
      <c r="F245" s="5">
        <v>42667</v>
      </c>
      <c r="G245" s="1" t="s">
        <v>364</v>
      </c>
      <c r="H245" s="1" t="s">
        <v>21</v>
      </c>
      <c r="I245" s="12">
        <v>54532.800000000003</v>
      </c>
      <c r="J245" s="12">
        <v>0</v>
      </c>
      <c r="K245" s="12"/>
      <c r="L245" s="12"/>
      <c r="M245" s="12"/>
      <c r="N245" s="12">
        <f t="shared" si="3"/>
        <v>54532.800000000003</v>
      </c>
    </row>
    <row r="246" spans="1:14">
      <c r="A246" s="10">
        <v>974</v>
      </c>
      <c r="B246" s="1" t="s">
        <v>315</v>
      </c>
      <c r="C246" s="1" t="s">
        <v>108</v>
      </c>
      <c r="D246" s="1" t="s">
        <v>316</v>
      </c>
      <c r="E246" s="1" t="s">
        <v>10</v>
      </c>
      <c r="F246" s="5">
        <v>42703</v>
      </c>
      <c r="G246" s="1" t="s">
        <v>216</v>
      </c>
      <c r="H246" s="1" t="s">
        <v>12</v>
      </c>
      <c r="I246" s="12">
        <v>53881.59</v>
      </c>
      <c r="J246" s="12">
        <v>2494.2600000000002</v>
      </c>
      <c r="K246" s="12"/>
      <c r="L246" s="12"/>
      <c r="M246" s="12"/>
      <c r="N246" s="12">
        <f t="shared" si="3"/>
        <v>56375.85</v>
      </c>
    </row>
    <row r="247" spans="1:14">
      <c r="A247" s="10">
        <v>975</v>
      </c>
      <c r="B247" s="1" t="s">
        <v>524</v>
      </c>
      <c r="C247" s="1" t="s">
        <v>46</v>
      </c>
      <c r="D247" s="1" t="s">
        <v>525</v>
      </c>
      <c r="E247" s="1" t="s">
        <v>10</v>
      </c>
      <c r="F247" s="5">
        <v>42702</v>
      </c>
      <c r="G247" s="1" t="s">
        <v>133</v>
      </c>
      <c r="H247" s="1" t="s">
        <v>30</v>
      </c>
      <c r="I247" s="12">
        <v>48062.04</v>
      </c>
      <c r="J247" s="12">
        <v>0</v>
      </c>
      <c r="K247" s="12"/>
      <c r="L247" s="12"/>
      <c r="M247" s="12"/>
      <c r="N247" s="12">
        <f t="shared" si="3"/>
        <v>48062.04</v>
      </c>
    </row>
    <row r="248" spans="1:14">
      <c r="A248" s="10">
        <v>976</v>
      </c>
      <c r="B248" s="1" t="s">
        <v>387</v>
      </c>
      <c r="C248" s="1" t="s">
        <v>10</v>
      </c>
      <c r="D248" s="1" t="s">
        <v>388</v>
      </c>
      <c r="E248" s="1" t="s">
        <v>10</v>
      </c>
      <c r="F248" s="5">
        <v>42745</v>
      </c>
      <c r="G248" s="1" t="s">
        <v>389</v>
      </c>
      <c r="H248" s="1" t="s">
        <v>137</v>
      </c>
      <c r="I248" s="12">
        <v>23427.809999999998</v>
      </c>
      <c r="J248" s="12">
        <v>0</v>
      </c>
      <c r="K248" s="12"/>
      <c r="L248" s="12"/>
      <c r="M248" s="12"/>
      <c r="N248" s="12">
        <f t="shared" si="3"/>
        <v>23427.809999999998</v>
      </c>
    </row>
    <row r="249" spans="1:14">
      <c r="A249" s="10">
        <v>977</v>
      </c>
      <c r="B249" s="1" t="s">
        <v>22</v>
      </c>
      <c r="C249" s="1" t="s">
        <v>10</v>
      </c>
      <c r="D249" s="1" t="s">
        <v>23</v>
      </c>
      <c r="E249" s="1" t="s">
        <v>10</v>
      </c>
      <c r="F249" s="5">
        <v>42744</v>
      </c>
      <c r="G249" s="1" t="s">
        <v>24</v>
      </c>
      <c r="H249" s="1" t="s">
        <v>25</v>
      </c>
      <c r="I249" s="12">
        <v>69603.95</v>
      </c>
      <c r="J249" s="12">
        <f>3098.07-210.26</f>
        <v>2887.8100000000004</v>
      </c>
      <c r="K249">
        <v>210.26</v>
      </c>
      <c r="L249" s="12"/>
      <c r="M249" s="12"/>
      <c r="N249" s="12">
        <f t="shared" si="3"/>
        <v>72702.01999999999</v>
      </c>
    </row>
    <row r="250" spans="1:14">
      <c r="A250" s="10">
        <v>979</v>
      </c>
      <c r="B250" s="1" t="s">
        <v>401</v>
      </c>
      <c r="C250" s="1" t="s">
        <v>35</v>
      </c>
      <c r="D250" s="1" t="s">
        <v>546</v>
      </c>
      <c r="E250" s="1" t="s">
        <v>10</v>
      </c>
      <c r="F250" s="5">
        <v>42821</v>
      </c>
      <c r="G250" s="1" t="s">
        <v>216</v>
      </c>
      <c r="H250" s="1" t="s">
        <v>12</v>
      </c>
      <c r="I250" s="12">
        <v>41498.519999999997</v>
      </c>
      <c r="J250" s="12">
        <v>3735.8099999999995</v>
      </c>
      <c r="K250" s="12"/>
      <c r="L250" s="12"/>
      <c r="M250" s="12"/>
      <c r="N250" s="12">
        <f t="shared" si="3"/>
        <v>45234.329999999994</v>
      </c>
    </row>
    <row r="251" spans="1:14">
      <c r="A251" s="10">
        <v>980</v>
      </c>
      <c r="B251" s="1" t="s">
        <v>448</v>
      </c>
      <c r="C251" s="1" t="s">
        <v>35</v>
      </c>
      <c r="D251" s="1" t="s">
        <v>449</v>
      </c>
      <c r="E251" s="1" t="s">
        <v>10</v>
      </c>
      <c r="F251" s="5">
        <v>42828</v>
      </c>
      <c r="G251" s="1" t="s">
        <v>216</v>
      </c>
      <c r="H251" s="1" t="s">
        <v>12</v>
      </c>
      <c r="I251" s="12">
        <v>40580.94</v>
      </c>
      <c r="J251" s="12">
        <v>1295.98</v>
      </c>
      <c r="K251" s="12"/>
      <c r="L251" s="12"/>
      <c r="M251" s="12"/>
      <c r="N251" s="12">
        <f t="shared" si="3"/>
        <v>41876.920000000006</v>
      </c>
    </row>
    <row r="252" spans="1:14">
      <c r="A252" s="10">
        <v>983</v>
      </c>
      <c r="B252" s="1" t="s">
        <v>550</v>
      </c>
      <c r="C252" s="1" t="s">
        <v>94</v>
      </c>
      <c r="D252" s="1" t="s">
        <v>551</v>
      </c>
      <c r="E252" s="1" t="s">
        <v>10</v>
      </c>
      <c r="F252" s="5">
        <v>42870</v>
      </c>
      <c r="G252" s="1" t="s">
        <v>429</v>
      </c>
      <c r="H252" s="1" t="s">
        <v>21</v>
      </c>
      <c r="I252" s="12">
        <v>2882.25</v>
      </c>
      <c r="J252" s="12">
        <v>0</v>
      </c>
      <c r="K252" s="12"/>
      <c r="L252" s="12"/>
      <c r="M252" s="12"/>
      <c r="N252" s="12">
        <f t="shared" si="3"/>
        <v>2882.25</v>
      </c>
    </row>
    <row r="253" spans="1:14">
      <c r="A253" s="10">
        <v>984</v>
      </c>
      <c r="B253" s="1" t="s">
        <v>68</v>
      </c>
      <c r="C253" s="1" t="s">
        <v>144</v>
      </c>
      <c r="D253" s="1" t="s">
        <v>145</v>
      </c>
      <c r="E253" s="1" t="s">
        <v>28</v>
      </c>
      <c r="F253" s="5">
        <v>42863</v>
      </c>
      <c r="G253" s="1" t="s">
        <v>136</v>
      </c>
      <c r="H253" s="1" t="s">
        <v>137</v>
      </c>
      <c r="I253" s="12">
        <v>7784.87</v>
      </c>
      <c r="J253" s="12">
        <v>18.010000000000002</v>
      </c>
      <c r="K253" s="12"/>
      <c r="L253" s="12"/>
      <c r="M253" s="12"/>
      <c r="N253" s="12">
        <f t="shared" si="3"/>
        <v>7802.88</v>
      </c>
    </row>
    <row r="254" spans="1:14">
      <c r="A254" s="10">
        <v>985</v>
      </c>
      <c r="B254" s="1" t="s">
        <v>242</v>
      </c>
      <c r="C254" s="1" t="s">
        <v>243</v>
      </c>
      <c r="D254" s="1" t="s">
        <v>244</v>
      </c>
      <c r="E254" s="1" t="s">
        <v>10</v>
      </c>
      <c r="F254" s="5">
        <v>42870</v>
      </c>
      <c r="G254" s="1" t="s">
        <v>136</v>
      </c>
      <c r="H254" s="1" t="s">
        <v>137</v>
      </c>
      <c r="I254" s="12">
        <v>8069.04</v>
      </c>
      <c r="J254" s="12">
        <v>0</v>
      </c>
      <c r="K254" s="12"/>
      <c r="L254" s="12"/>
      <c r="M254" s="12"/>
      <c r="N254" s="12">
        <f t="shared" si="3"/>
        <v>8069.04</v>
      </c>
    </row>
    <row r="255" spans="1:14">
      <c r="A255" s="10">
        <v>986</v>
      </c>
      <c r="B255" s="1" t="s">
        <v>134</v>
      </c>
      <c r="C255" s="1" t="s">
        <v>10</v>
      </c>
      <c r="D255" s="1" t="s">
        <v>135</v>
      </c>
      <c r="E255" s="1" t="s">
        <v>10</v>
      </c>
      <c r="F255" s="5">
        <v>42871</v>
      </c>
      <c r="G255" s="1" t="s">
        <v>136</v>
      </c>
      <c r="H255" s="1" t="s">
        <v>137</v>
      </c>
      <c r="I255" s="12">
        <v>7684.8</v>
      </c>
      <c r="J255" s="12">
        <v>0</v>
      </c>
      <c r="K255" s="12"/>
      <c r="L255" s="12"/>
      <c r="M255" s="12"/>
      <c r="N255" s="12">
        <f t="shared" si="3"/>
        <v>7684.8</v>
      </c>
    </row>
    <row r="256" spans="1:14">
      <c r="A256" s="21">
        <v>987</v>
      </c>
      <c r="B256" s="22" t="s">
        <v>431</v>
      </c>
      <c r="C256" s="22" t="s">
        <v>46</v>
      </c>
      <c r="D256" s="22" t="s">
        <v>432</v>
      </c>
      <c r="E256" s="22" t="s">
        <v>10</v>
      </c>
      <c r="F256" s="23">
        <v>42877</v>
      </c>
      <c r="G256" s="22" t="s">
        <v>318</v>
      </c>
      <c r="H256" s="22" t="s">
        <v>53</v>
      </c>
      <c r="I256" s="24">
        <v>68655.350000000006</v>
      </c>
      <c r="J256" s="24">
        <v>464.61</v>
      </c>
      <c r="K256" s="24"/>
      <c r="L256" s="24"/>
      <c r="M256" s="24"/>
      <c r="N256" s="24">
        <f t="shared" si="3"/>
        <v>69119.960000000006</v>
      </c>
    </row>
    <row r="257" spans="1:14">
      <c r="A257" s="10">
        <v>990</v>
      </c>
      <c r="B257" s="1" t="s">
        <v>203</v>
      </c>
      <c r="C257" s="1" t="s">
        <v>123</v>
      </c>
      <c r="D257" s="1" t="s">
        <v>538</v>
      </c>
      <c r="E257" s="1" t="s">
        <v>10</v>
      </c>
      <c r="F257" s="5">
        <v>42873</v>
      </c>
      <c r="G257" s="1" t="s">
        <v>249</v>
      </c>
      <c r="H257" s="1" t="s">
        <v>12</v>
      </c>
      <c r="I257" s="12">
        <v>6644.15</v>
      </c>
      <c r="J257" s="12">
        <v>0</v>
      </c>
      <c r="K257" s="12"/>
      <c r="L257" s="12"/>
      <c r="M257" s="12"/>
      <c r="N257" s="12">
        <f t="shared" si="3"/>
        <v>6644.15</v>
      </c>
    </row>
    <row r="258" spans="1:14">
      <c r="A258" s="10">
        <v>991</v>
      </c>
      <c r="B258" s="1" t="s">
        <v>295</v>
      </c>
      <c r="C258" s="1" t="s">
        <v>90</v>
      </c>
      <c r="D258" s="1" t="s">
        <v>493</v>
      </c>
      <c r="E258" s="1" t="s">
        <v>10</v>
      </c>
      <c r="F258" s="5">
        <v>42878</v>
      </c>
      <c r="G258" s="1" t="s">
        <v>492</v>
      </c>
      <c r="H258" s="1" t="s">
        <v>25</v>
      </c>
      <c r="I258" s="12">
        <v>460.29</v>
      </c>
      <c r="J258" s="12">
        <v>0</v>
      </c>
      <c r="K258" s="12"/>
      <c r="L258" s="12"/>
      <c r="M258" s="12"/>
      <c r="N258" s="12">
        <f t="shared" si="3"/>
        <v>460.29</v>
      </c>
    </row>
    <row r="259" spans="1:14">
      <c r="A259" s="10">
        <v>992</v>
      </c>
      <c r="B259" s="1" t="s">
        <v>78</v>
      </c>
      <c r="C259" s="1" t="s">
        <v>247</v>
      </c>
      <c r="D259" s="1" t="s">
        <v>585</v>
      </c>
      <c r="E259" s="1" t="s">
        <v>10</v>
      </c>
      <c r="F259" s="5">
        <v>42877</v>
      </c>
      <c r="G259" s="1" t="s">
        <v>429</v>
      </c>
      <c r="H259" s="1" t="s">
        <v>21</v>
      </c>
      <c r="I259" s="12">
        <v>3344.63</v>
      </c>
      <c r="J259" s="12">
        <v>0</v>
      </c>
      <c r="K259" s="12"/>
      <c r="L259" s="12"/>
      <c r="M259" s="12"/>
      <c r="N259" s="12">
        <f t="shared" si="3"/>
        <v>3344.63</v>
      </c>
    </row>
    <row r="260" spans="1:14">
      <c r="A260" s="10">
        <v>993</v>
      </c>
      <c r="B260" s="1" t="s">
        <v>426</v>
      </c>
      <c r="C260" s="1" t="s">
        <v>94</v>
      </c>
      <c r="D260" s="1" t="s">
        <v>427</v>
      </c>
      <c r="E260" s="1" t="s">
        <v>10</v>
      </c>
      <c r="F260" s="5">
        <v>42885</v>
      </c>
      <c r="G260" s="1" t="s">
        <v>133</v>
      </c>
      <c r="H260" s="1" t="s">
        <v>41</v>
      </c>
      <c r="I260" s="12">
        <v>26052.54</v>
      </c>
      <c r="J260" s="12">
        <v>153.88999999999999</v>
      </c>
      <c r="K260" s="12"/>
      <c r="L260" s="12"/>
      <c r="M260" s="12"/>
      <c r="N260" s="12">
        <f t="shared" si="3"/>
        <v>26206.43</v>
      </c>
    </row>
    <row r="261" spans="1:14">
      <c r="A261" s="10">
        <v>994</v>
      </c>
      <c r="B261" s="1" t="s">
        <v>68</v>
      </c>
      <c r="C261" s="1" t="s">
        <v>8</v>
      </c>
      <c r="D261" s="1" t="s">
        <v>69</v>
      </c>
      <c r="E261" s="1" t="s">
        <v>10</v>
      </c>
      <c r="F261" s="5">
        <v>42871</v>
      </c>
      <c r="G261" s="1" t="s">
        <v>70</v>
      </c>
      <c r="H261" s="1" t="s">
        <v>30</v>
      </c>
      <c r="I261" s="12">
        <v>5263.41</v>
      </c>
      <c r="J261" s="12">
        <v>414.2</v>
      </c>
      <c r="K261" s="12"/>
      <c r="L261" s="12"/>
      <c r="M261" s="12"/>
      <c r="N261" s="12">
        <f t="shared" ref="N261:N283" si="4">SUM(I261:M261)</f>
        <v>5677.61</v>
      </c>
    </row>
    <row r="262" spans="1:14">
      <c r="A262" s="10">
        <v>995</v>
      </c>
      <c r="B262" s="1" t="s">
        <v>87</v>
      </c>
      <c r="C262" s="1" t="s">
        <v>50</v>
      </c>
      <c r="D262" s="1" t="s">
        <v>532</v>
      </c>
      <c r="E262" s="1" t="s">
        <v>10</v>
      </c>
      <c r="F262" s="5">
        <v>42887</v>
      </c>
      <c r="G262" s="1" t="s">
        <v>533</v>
      </c>
      <c r="H262" s="1" t="s">
        <v>534</v>
      </c>
      <c r="I262" s="12">
        <v>100631.44</v>
      </c>
      <c r="J262" s="12">
        <v>0</v>
      </c>
      <c r="K262" s="12"/>
      <c r="L262" s="12"/>
      <c r="M262" s="12"/>
      <c r="N262" s="12">
        <f t="shared" si="4"/>
        <v>100631.44</v>
      </c>
    </row>
    <row r="263" spans="1:14">
      <c r="A263" s="10">
        <v>996</v>
      </c>
      <c r="B263" s="1" t="s">
        <v>72</v>
      </c>
      <c r="C263" s="1" t="s">
        <v>10</v>
      </c>
      <c r="D263" s="1" t="s">
        <v>248</v>
      </c>
      <c r="E263" s="1" t="s">
        <v>10</v>
      </c>
      <c r="F263" s="5">
        <v>42905</v>
      </c>
      <c r="G263" s="1" t="s">
        <v>249</v>
      </c>
      <c r="H263" s="1" t="s">
        <v>12</v>
      </c>
      <c r="I263" s="12">
        <v>4867.04</v>
      </c>
      <c r="J263" s="12">
        <v>0</v>
      </c>
      <c r="K263" s="12"/>
      <c r="L263" s="12"/>
      <c r="M263" s="12"/>
      <c r="N263" s="12">
        <f t="shared" si="4"/>
        <v>4867.04</v>
      </c>
    </row>
    <row r="264" spans="1:14">
      <c r="A264" s="10">
        <v>997</v>
      </c>
      <c r="B264" s="1" t="s">
        <v>54</v>
      </c>
      <c r="C264" s="1" t="s">
        <v>10</v>
      </c>
      <c r="D264" s="1" t="s">
        <v>55</v>
      </c>
      <c r="E264" s="1" t="s">
        <v>10</v>
      </c>
      <c r="F264" s="5">
        <v>42891</v>
      </c>
      <c r="G264" s="1" t="s">
        <v>56</v>
      </c>
      <c r="H264" s="1" t="s">
        <v>12</v>
      </c>
      <c r="I264" s="12">
        <v>6275.92</v>
      </c>
      <c r="J264" s="12">
        <v>0</v>
      </c>
      <c r="K264" s="12"/>
      <c r="L264" s="12"/>
      <c r="M264" s="12"/>
      <c r="N264" s="12">
        <f t="shared" si="4"/>
        <v>6275.92</v>
      </c>
    </row>
    <row r="265" spans="1:14">
      <c r="A265" s="10">
        <v>998</v>
      </c>
      <c r="B265" s="1" t="s">
        <v>57</v>
      </c>
      <c r="C265" s="1" t="s">
        <v>58</v>
      </c>
      <c r="D265" s="1" t="s">
        <v>59</v>
      </c>
      <c r="E265" s="1" t="s">
        <v>10</v>
      </c>
      <c r="F265" s="5">
        <v>42905</v>
      </c>
      <c r="G265" s="1" t="s">
        <v>60</v>
      </c>
      <c r="H265" s="1" t="s">
        <v>25</v>
      </c>
      <c r="I265" s="12">
        <v>4002.47</v>
      </c>
      <c r="J265" s="12">
        <v>0</v>
      </c>
      <c r="K265" s="12"/>
      <c r="L265" s="12"/>
      <c r="M265" s="12"/>
      <c r="N265" s="12">
        <f t="shared" si="4"/>
        <v>4002.47</v>
      </c>
    </row>
    <row r="266" spans="1:14">
      <c r="A266" s="10">
        <v>999</v>
      </c>
      <c r="B266" s="1" t="s">
        <v>494</v>
      </c>
      <c r="C266" s="1" t="s">
        <v>50</v>
      </c>
      <c r="D266" s="1" t="s">
        <v>495</v>
      </c>
      <c r="E266" s="1" t="s">
        <v>10</v>
      </c>
      <c r="F266" s="5">
        <v>42913</v>
      </c>
      <c r="G266" s="1" t="s">
        <v>492</v>
      </c>
      <c r="H266" s="1" t="s">
        <v>25</v>
      </c>
      <c r="I266" s="12">
        <v>5211.28</v>
      </c>
      <c r="J266" s="12">
        <v>0</v>
      </c>
      <c r="K266" s="12"/>
      <c r="L266" s="12"/>
      <c r="M266" s="12"/>
      <c r="N266" s="12">
        <f t="shared" si="4"/>
        <v>5211.28</v>
      </c>
    </row>
    <row r="267" spans="1:14">
      <c r="A267" s="10">
        <v>1000</v>
      </c>
      <c r="B267" s="1" t="s">
        <v>38</v>
      </c>
      <c r="C267" s="1" t="s">
        <v>35</v>
      </c>
      <c r="D267" s="1" t="s">
        <v>470</v>
      </c>
      <c r="E267" s="1" t="s">
        <v>10</v>
      </c>
      <c r="F267" s="5">
        <v>42926</v>
      </c>
      <c r="G267" s="1" t="s">
        <v>471</v>
      </c>
      <c r="H267" s="1" t="s">
        <v>25</v>
      </c>
      <c r="I267" s="12">
        <v>34168.559999999998</v>
      </c>
      <c r="J267" s="12">
        <f>739.36-210.27</f>
        <v>529.09</v>
      </c>
      <c r="K267">
        <v>210.27</v>
      </c>
      <c r="L267" s="12"/>
      <c r="M267" s="12"/>
      <c r="N267" s="12">
        <f t="shared" si="4"/>
        <v>34907.919999999991</v>
      </c>
    </row>
    <row r="268" spans="1:14">
      <c r="A268" s="10">
        <v>1002</v>
      </c>
      <c r="B268" s="1" t="s">
        <v>488</v>
      </c>
      <c r="C268" s="1" t="s">
        <v>144</v>
      </c>
      <c r="D268" s="1" t="s">
        <v>489</v>
      </c>
      <c r="E268" s="1" t="s">
        <v>10</v>
      </c>
      <c r="F268" s="5">
        <v>42943</v>
      </c>
      <c r="G268" s="1" t="s">
        <v>338</v>
      </c>
      <c r="H268" s="1" t="s">
        <v>41</v>
      </c>
      <c r="I268" s="12">
        <v>13532.34</v>
      </c>
      <c r="J268" s="12">
        <v>0</v>
      </c>
      <c r="K268" s="12"/>
      <c r="L268" s="12"/>
      <c r="M268" s="12"/>
      <c r="N268" s="12">
        <f t="shared" si="4"/>
        <v>13532.34</v>
      </c>
    </row>
    <row r="269" spans="1:14">
      <c r="A269" s="10">
        <v>1003</v>
      </c>
      <c r="B269" s="1" t="s">
        <v>220</v>
      </c>
      <c r="C269" s="1" t="s">
        <v>221</v>
      </c>
      <c r="D269" s="1" t="s">
        <v>222</v>
      </c>
      <c r="E269" s="1" t="s">
        <v>10</v>
      </c>
      <c r="F269" s="5">
        <v>42954</v>
      </c>
      <c r="G269" s="1" t="s">
        <v>117</v>
      </c>
      <c r="H269" s="1" t="s">
        <v>41</v>
      </c>
      <c r="I269" s="12">
        <v>30872.5</v>
      </c>
      <c r="J269" s="12">
        <v>0</v>
      </c>
      <c r="K269" s="12"/>
      <c r="L269" s="12"/>
      <c r="M269" s="12"/>
      <c r="N269" s="12">
        <f t="shared" si="4"/>
        <v>30872.5</v>
      </c>
    </row>
    <row r="270" spans="1:14">
      <c r="A270" s="10">
        <v>1004</v>
      </c>
      <c r="B270" s="1" t="s">
        <v>390</v>
      </c>
      <c r="C270" s="1" t="s">
        <v>50</v>
      </c>
      <c r="D270" s="1" t="s">
        <v>503</v>
      </c>
      <c r="E270" s="1" t="s">
        <v>10</v>
      </c>
      <c r="F270" s="5">
        <v>42961</v>
      </c>
      <c r="G270" s="1" t="s">
        <v>338</v>
      </c>
      <c r="H270" s="1" t="s">
        <v>41</v>
      </c>
      <c r="I270" s="12">
        <v>36681.360000000001</v>
      </c>
      <c r="J270" s="12">
        <v>0</v>
      </c>
      <c r="K270" s="12"/>
      <c r="L270" s="12"/>
      <c r="M270" s="12"/>
      <c r="N270" s="12">
        <f t="shared" si="4"/>
        <v>36681.360000000001</v>
      </c>
    </row>
    <row r="271" spans="1:14">
      <c r="A271" s="10">
        <v>1007</v>
      </c>
      <c r="B271" s="1" t="s">
        <v>563</v>
      </c>
      <c r="C271" s="1" t="s">
        <v>39</v>
      </c>
      <c r="D271" s="1" t="s">
        <v>564</v>
      </c>
      <c r="E271" s="1" t="s">
        <v>10</v>
      </c>
      <c r="F271" s="5">
        <v>42975</v>
      </c>
      <c r="G271" s="1" t="s">
        <v>117</v>
      </c>
      <c r="H271" s="1" t="s">
        <v>41</v>
      </c>
      <c r="I271" s="12">
        <v>26697.919999999998</v>
      </c>
      <c r="J271" s="12">
        <v>0</v>
      </c>
      <c r="K271" s="12"/>
      <c r="L271" s="12"/>
      <c r="M271" s="12"/>
      <c r="N271" s="12">
        <f t="shared" si="4"/>
        <v>26697.919999999998</v>
      </c>
    </row>
    <row r="272" spans="1:14">
      <c r="A272" s="10">
        <v>1008</v>
      </c>
      <c r="B272" s="1" t="s">
        <v>369</v>
      </c>
      <c r="C272" s="1" t="s">
        <v>245</v>
      </c>
      <c r="D272" s="1" t="s">
        <v>370</v>
      </c>
      <c r="E272" s="1" t="s">
        <v>10</v>
      </c>
      <c r="F272" s="5">
        <v>42983</v>
      </c>
      <c r="G272" s="1" t="s">
        <v>371</v>
      </c>
      <c r="H272" s="1" t="s">
        <v>17</v>
      </c>
      <c r="I272" s="12">
        <v>20359.87</v>
      </c>
      <c r="J272" s="12">
        <v>0</v>
      </c>
      <c r="K272" s="12"/>
      <c r="L272" s="12"/>
      <c r="M272" s="12"/>
      <c r="N272" s="12">
        <f t="shared" si="4"/>
        <v>20359.87</v>
      </c>
    </row>
    <row r="273" spans="1:14">
      <c r="A273" s="10">
        <v>1009</v>
      </c>
      <c r="B273" s="1" t="s">
        <v>560</v>
      </c>
      <c r="C273" s="1" t="s">
        <v>35</v>
      </c>
      <c r="D273" s="1" t="s">
        <v>561</v>
      </c>
      <c r="E273" s="1" t="s">
        <v>10</v>
      </c>
      <c r="F273" s="5">
        <v>43003</v>
      </c>
      <c r="G273" s="1" t="s">
        <v>562</v>
      </c>
      <c r="H273" s="1" t="s">
        <v>137</v>
      </c>
      <c r="I273" s="12">
        <v>18835.12</v>
      </c>
      <c r="J273" s="12">
        <v>25.08</v>
      </c>
      <c r="K273" s="12"/>
      <c r="L273" s="12"/>
      <c r="M273" s="12"/>
      <c r="N273" s="12">
        <f t="shared" si="4"/>
        <v>18860.2</v>
      </c>
    </row>
    <row r="274" spans="1:14">
      <c r="A274" s="10">
        <v>1010</v>
      </c>
      <c r="B274" s="1" t="s">
        <v>279</v>
      </c>
      <c r="C274" s="1" t="s">
        <v>247</v>
      </c>
      <c r="D274" s="1" t="s">
        <v>355</v>
      </c>
      <c r="E274" s="1" t="s">
        <v>10</v>
      </c>
      <c r="F274" s="5">
        <v>43003</v>
      </c>
      <c r="G274" s="1" t="s">
        <v>291</v>
      </c>
      <c r="H274" s="1" t="s">
        <v>137</v>
      </c>
      <c r="I274" s="12">
        <v>34710.26</v>
      </c>
      <c r="J274" s="12">
        <v>0</v>
      </c>
      <c r="K274" s="12"/>
      <c r="L274" s="12"/>
      <c r="M274" s="12"/>
      <c r="N274" s="12">
        <f t="shared" si="4"/>
        <v>34710.26</v>
      </c>
    </row>
    <row r="275" spans="1:14">
      <c r="A275" s="10">
        <v>1011</v>
      </c>
      <c r="B275" s="1" t="s">
        <v>151</v>
      </c>
      <c r="C275" s="1" t="s">
        <v>10</v>
      </c>
      <c r="D275" s="1" t="s">
        <v>152</v>
      </c>
      <c r="E275" s="1" t="s">
        <v>10</v>
      </c>
      <c r="F275" s="5">
        <v>43017</v>
      </c>
      <c r="G275" s="1" t="s">
        <v>71</v>
      </c>
      <c r="H275" s="1" t="s">
        <v>12</v>
      </c>
      <c r="I275" s="12">
        <v>4786.4799999999996</v>
      </c>
      <c r="J275" s="12">
        <v>0</v>
      </c>
      <c r="K275" s="12"/>
      <c r="L275" s="12"/>
      <c r="M275" s="12"/>
      <c r="N275" s="12">
        <f t="shared" si="4"/>
        <v>4786.4799999999996</v>
      </c>
    </row>
    <row r="276" spans="1:14">
      <c r="A276" s="10">
        <v>1012</v>
      </c>
      <c r="B276" s="1" t="s">
        <v>72</v>
      </c>
      <c r="C276" s="1" t="s">
        <v>94</v>
      </c>
      <c r="D276" s="1" t="s">
        <v>263</v>
      </c>
      <c r="E276" s="1" t="s">
        <v>10</v>
      </c>
      <c r="F276" s="5">
        <v>43017</v>
      </c>
      <c r="G276" s="1" t="s">
        <v>71</v>
      </c>
      <c r="H276" s="1" t="s">
        <v>12</v>
      </c>
      <c r="I276" s="12">
        <v>4528.7</v>
      </c>
      <c r="J276" s="12">
        <v>57.29</v>
      </c>
      <c r="K276" s="12"/>
      <c r="L276" s="12"/>
      <c r="M276" s="12"/>
      <c r="N276" s="12">
        <f t="shared" si="4"/>
        <v>4585.99</v>
      </c>
    </row>
    <row r="277" spans="1:14">
      <c r="A277" s="10">
        <v>1013</v>
      </c>
      <c r="B277" s="1" t="s">
        <v>353</v>
      </c>
      <c r="C277" s="1" t="s">
        <v>90</v>
      </c>
      <c r="D277" s="1" t="s">
        <v>354</v>
      </c>
      <c r="E277" s="1" t="s">
        <v>10</v>
      </c>
      <c r="F277" s="5">
        <v>43019</v>
      </c>
      <c r="G277" s="1" t="s">
        <v>71</v>
      </c>
      <c r="H277" s="1" t="s">
        <v>12</v>
      </c>
      <c r="I277" s="12">
        <v>4191.3500000000004</v>
      </c>
      <c r="J277" s="12">
        <v>0</v>
      </c>
      <c r="K277" s="12"/>
      <c r="L277" s="12"/>
      <c r="M277" s="12"/>
      <c r="N277" s="12">
        <f t="shared" si="4"/>
        <v>4191.3500000000004</v>
      </c>
    </row>
    <row r="278" spans="1:14">
      <c r="A278" s="10">
        <v>1014</v>
      </c>
      <c r="B278" s="1" t="s">
        <v>114</v>
      </c>
      <c r="C278" s="1" t="s">
        <v>445</v>
      </c>
      <c r="D278" s="1" t="s">
        <v>446</v>
      </c>
      <c r="E278" s="1" t="s">
        <v>10</v>
      </c>
      <c r="F278" s="5">
        <v>43031</v>
      </c>
      <c r="G278" s="1" t="s">
        <v>447</v>
      </c>
      <c r="H278" s="1" t="s">
        <v>30</v>
      </c>
      <c r="I278" s="12">
        <v>16557.240000000002</v>
      </c>
      <c r="J278" s="12">
        <v>0</v>
      </c>
      <c r="K278" s="12"/>
      <c r="L278" s="12"/>
      <c r="M278" s="12"/>
      <c r="N278" s="12">
        <f t="shared" si="4"/>
        <v>16557.240000000002</v>
      </c>
    </row>
    <row r="279" spans="1:14">
      <c r="A279" s="10">
        <v>1015</v>
      </c>
      <c r="B279" s="1" t="s">
        <v>38</v>
      </c>
      <c r="C279" s="1" t="s">
        <v>94</v>
      </c>
      <c r="D279" s="1" t="s">
        <v>559</v>
      </c>
      <c r="E279" s="1" t="s">
        <v>10</v>
      </c>
      <c r="F279" s="5">
        <v>43045</v>
      </c>
      <c r="G279" s="1" t="s">
        <v>300</v>
      </c>
      <c r="H279" s="1" t="s">
        <v>12</v>
      </c>
      <c r="I279" s="12">
        <v>10906.48</v>
      </c>
      <c r="J279" s="12">
        <v>0</v>
      </c>
      <c r="K279" s="12"/>
      <c r="L279" s="12"/>
      <c r="M279" s="12"/>
      <c r="N279" s="12">
        <f t="shared" si="4"/>
        <v>10906.48</v>
      </c>
    </row>
    <row r="280" spans="1:14">
      <c r="A280" s="10">
        <v>1016</v>
      </c>
      <c r="B280" s="1" t="s">
        <v>279</v>
      </c>
      <c r="C280" s="1" t="s">
        <v>35</v>
      </c>
      <c r="D280" s="1" t="s">
        <v>427</v>
      </c>
      <c r="E280" s="1" t="s">
        <v>10</v>
      </c>
      <c r="F280" s="5">
        <v>43046</v>
      </c>
      <c r="G280" s="1" t="s">
        <v>71</v>
      </c>
      <c r="H280" s="1" t="s">
        <v>12</v>
      </c>
      <c r="I280" s="12">
        <v>2733.77</v>
      </c>
      <c r="J280" s="12">
        <v>71.61</v>
      </c>
      <c r="K280" s="12"/>
      <c r="L280" s="12"/>
      <c r="M280" s="12"/>
      <c r="N280" s="12">
        <f t="shared" si="4"/>
        <v>2805.38</v>
      </c>
    </row>
    <row r="281" spans="1:14">
      <c r="A281" s="10">
        <v>1017</v>
      </c>
      <c r="B281" s="1" t="s">
        <v>467</v>
      </c>
      <c r="C281" s="1" t="s">
        <v>50</v>
      </c>
      <c r="D281" s="1" t="s">
        <v>468</v>
      </c>
      <c r="E281" s="1" t="s">
        <v>10</v>
      </c>
      <c r="F281" s="5">
        <v>43046</v>
      </c>
      <c r="G281" s="1" t="s">
        <v>71</v>
      </c>
      <c r="H281" s="1" t="s">
        <v>12</v>
      </c>
      <c r="I281" s="12">
        <v>2202.29</v>
      </c>
      <c r="J281" s="12">
        <v>171.86</v>
      </c>
      <c r="K281" s="12"/>
      <c r="L281" s="12"/>
      <c r="M281" s="12"/>
      <c r="N281" s="12">
        <f t="shared" si="4"/>
        <v>2374.15</v>
      </c>
    </row>
    <row r="282" spans="1:14">
      <c r="A282" s="10">
        <v>1018</v>
      </c>
      <c r="B282" s="1" t="s">
        <v>375</v>
      </c>
      <c r="C282" s="1" t="s">
        <v>108</v>
      </c>
      <c r="D282" s="1" t="s">
        <v>376</v>
      </c>
      <c r="E282" s="1" t="s">
        <v>10</v>
      </c>
      <c r="F282" s="5">
        <v>43071</v>
      </c>
      <c r="G282" s="1" t="s">
        <v>29</v>
      </c>
      <c r="H282" s="1" t="s">
        <v>30</v>
      </c>
      <c r="I282" s="12">
        <v>949.74</v>
      </c>
      <c r="J282" s="12">
        <v>0</v>
      </c>
      <c r="K282" s="12"/>
      <c r="L282" s="12"/>
      <c r="M282" s="12"/>
      <c r="N282" s="12">
        <f t="shared" si="4"/>
        <v>949.74</v>
      </c>
    </row>
    <row r="283" spans="1:14">
      <c r="A283" s="15">
        <v>1019</v>
      </c>
      <c r="B283" s="16" t="s">
        <v>193</v>
      </c>
      <c r="C283" s="16" t="s">
        <v>46</v>
      </c>
      <c r="D283" s="16" t="s">
        <v>194</v>
      </c>
      <c r="E283" s="16" t="s">
        <v>10</v>
      </c>
      <c r="F283" s="17">
        <v>43059</v>
      </c>
      <c r="G283" s="16" t="s">
        <v>113</v>
      </c>
      <c r="H283" s="16" t="s">
        <v>30</v>
      </c>
      <c r="I283" s="18">
        <v>269.41000000000003</v>
      </c>
      <c r="J283" s="18">
        <v>0</v>
      </c>
      <c r="K283" s="18"/>
      <c r="L283" s="18"/>
      <c r="M283" s="18"/>
      <c r="N283" s="18">
        <f t="shared" si="4"/>
        <v>269.41000000000003</v>
      </c>
    </row>
    <row r="284" spans="1:14">
      <c r="A284" s="9"/>
      <c r="B284" s="1"/>
      <c r="C284" s="1"/>
      <c r="D284" s="1"/>
      <c r="E284" s="1"/>
      <c r="F284" s="5"/>
      <c r="G284" s="1"/>
      <c r="H284" s="1"/>
      <c r="I284" s="13">
        <f>SUM(I5:I283)</f>
        <v>19045816.460000005</v>
      </c>
      <c r="J284" s="13">
        <f>SUM(J5:J283)</f>
        <v>880323.12000000011</v>
      </c>
      <c r="K284" s="13">
        <f>SUM(K5:K283)</f>
        <v>36279.599999999991</v>
      </c>
      <c r="L284" s="13">
        <f>SUM(L5:L283)</f>
        <v>29865.38</v>
      </c>
      <c r="M284" s="13">
        <f>SUM(M5:M283)</f>
        <v>168914.02999999997</v>
      </c>
      <c r="N284" s="13">
        <f>SUM(N5:N283)</f>
        <v>20161198.589999996</v>
      </c>
    </row>
    <row r="285" spans="1:14">
      <c r="A285" s="9"/>
      <c r="B285" s="1"/>
      <c r="C285" s="1"/>
      <c r="D285" s="1"/>
      <c r="E285" s="1"/>
      <c r="F285" s="5"/>
      <c r="G285" s="1"/>
      <c r="H285" s="1"/>
      <c r="I285" s="2"/>
    </row>
    <row r="286" spans="1:14">
      <c r="A286" s="9"/>
      <c r="B286" s="1"/>
      <c r="C286" s="1"/>
      <c r="D286" s="1"/>
      <c r="E286" s="1"/>
      <c r="F286" s="5"/>
      <c r="G286" s="1"/>
      <c r="H286" s="1"/>
    </row>
    <row r="287" spans="1:14">
      <c r="A287" s="9"/>
      <c r="B287" s="1"/>
      <c r="C287" s="1"/>
      <c r="D287" s="1"/>
      <c r="E287" s="1"/>
      <c r="F287" s="5"/>
      <c r="G287" s="1"/>
      <c r="H287" s="1"/>
    </row>
    <row r="288" spans="1:14">
      <c r="A288" s="9"/>
      <c r="B288" s="1"/>
      <c r="C288" s="1"/>
      <c r="D288" s="1"/>
      <c r="E288" s="1"/>
      <c r="F288" s="5"/>
      <c r="G288" s="1"/>
      <c r="H288" s="1"/>
    </row>
    <row r="289" spans="1:8">
      <c r="A289" s="11"/>
      <c r="B289" s="1"/>
      <c r="C289" s="1"/>
      <c r="D289" s="1"/>
      <c r="E289" s="1"/>
      <c r="F289" s="5"/>
      <c r="G289" s="1"/>
      <c r="H289" s="1"/>
    </row>
  </sheetData>
  <sortState ref="A5:M283">
    <sortCondition ref="A5:A2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Freimanis, Larisa</dc:creator>
  <cp:lastModifiedBy>Freimanis, Larisa</cp:lastModifiedBy>
  <dcterms:created xsi:type="dcterms:W3CDTF">2018-04-13T21:10:11Z</dcterms:created>
  <dcterms:modified xsi:type="dcterms:W3CDTF">2018-04-16T20:52:00Z</dcterms:modified>
</cp:coreProperties>
</file>