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OIA OMA\2018 FOIA requests\"/>
    </mc:Choice>
  </mc:AlternateContent>
  <bookViews>
    <workbookView xWindow="0" yWindow="0" windowWidth="24000" windowHeight="9030" firstSheet="1" activeTab="1"/>
  </bookViews>
  <sheets>
    <sheet name="Active (2)" sheetId="5" state="hidden" r:id="rId1"/>
    <sheet name="Active" sheetId="1" r:id="rId2"/>
    <sheet name="Staff Totals" sheetId="3" state="hidden" r:id="rId3"/>
    <sheet name="Separated" sheetId="2" state="hidden" r:id="rId4"/>
    <sheet name="Sheet1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0" i="5" l="1"/>
  <c r="X60" i="5"/>
  <c r="Y60" i="5" s="1"/>
  <c r="O60" i="5"/>
  <c r="M60" i="5"/>
  <c r="O59" i="5"/>
  <c r="Z59" i="5" s="1"/>
  <c r="M59" i="5"/>
  <c r="Z58" i="5"/>
  <c r="X58" i="5"/>
  <c r="Y58" i="5" s="1"/>
  <c r="O58" i="5"/>
  <c r="M58" i="5"/>
  <c r="O57" i="5"/>
  <c r="X57" i="5" s="1"/>
  <c r="Y57" i="5" s="1"/>
  <c r="M57" i="5"/>
  <c r="Z56" i="5"/>
  <c r="X56" i="5"/>
  <c r="Y56" i="5" s="1"/>
  <c r="O56" i="5"/>
  <c r="M56" i="5"/>
  <c r="O55" i="5"/>
  <c r="Z55" i="5" s="1"/>
  <c r="M55" i="5"/>
  <c r="Z54" i="5"/>
  <c r="X54" i="5"/>
  <c r="Y54" i="5" s="1"/>
  <c r="O54" i="5"/>
  <c r="M54" i="5"/>
  <c r="O53" i="5"/>
  <c r="Z53" i="5" s="1"/>
  <c r="M53" i="5"/>
  <c r="Z52" i="5"/>
  <c r="X52" i="5"/>
  <c r="Y52" i="5" s="1"/>
  <c r="O52" i="5"/>
  <c r="M52" i="5"/>
  <c r="O51" i="5"/>
  <c r="X51" i="5" s="1"/>
  <c r="Y51" i="5" s="1"/>
  <c r="M51" i="5"/>
  <c r="Z50" i="5"/>
  <c r="X50" i="5"/>
  <c r="Y50" i="5" s="1"/>
  <c r="O50" i="5"/>
  <c r="M50" i="5"/>
  <c r="O49" i="5"/>
  <c r="Z49" i="5" s="1"/>
  <c r="M49" i="5"/>
  <c r="Z48" i="5"/>
  <c r="X48" i="5"/>
  <c r="Y48" i="5" s="1"/>
  <c r="O48" i="5"/>
  <c r="M48" i="5"/>
  <c r="O47" i="5"/>
  <c r="X47" i="5" s="1"/>
  <c r="Y47" i="5" s="1"/>
  <c r="M47" i="5"/>
  <c r="Z46" i="5"/>
  <c r="X46" i="5"/>
  <c r="Y46" i="5" s="1"/>
  <c r="O46" i="5"/>
  <c r="M46" i="5"/>
  <c r="O45" i="5"/>
  <c r="Z45" i="5" s="1"/>
  <c r="M45" i="5"/>
  <c r="Z44" i="5"/>
  <c r="X44" i="5"/>
  <c r="Y44" i="5" s="1"/>
  <c r="O44" i="5"/>
  <c r="M44" i="5"/>
  <c r="O43" i="5"/>
  <c r="X43" i="5" s="1"/>
  <c r="Y43" i="5" s="1"/>
  <c r="M43" i="5"/>
  <c r="Z42" i="5"/>
  <c r="X42" i="5"/>
  <c r="Y42" i="5" s="1"/>
  <c r="O42" i="5"/>
  <c r="M42" i="5"/>
  <c r="O41" i="5"/>
  <c r="Z41" i="5" s="1"/>
  <c r="M41" i="5"/>
  <c r="Z40" i="5"/>
  <c r="X40" i="5"/>
  <c r="Y40" i="5" s="1"/>
  <c r="O40" i="5"/>
  <c r="M40" i="5"/>
  <c r="O39" i="5"/>
  <c r="X39" i="5" s="1"/>
  <c r="Y39" i="5" s="1"/>
  <c r="M39" i="5"/>
  <c r="Z38" i="5"/>
  <c r="X38" i="5"/>
  <c r="Y38" i="5" s="1"/>
  <c r="O38" i="5"/>
  <c r="M38" i="5"/>
  <c r="O37" i="5"/>
  <c r="Z37" i="5" s="1"/>
  <c r="M37" i="5"/>
  <c r="Z36" i="5"/>
  <c r="X36" i="5"/>
  <c r="Y36" i="5" s="1"/>
  <c r="O36" i="5"/>
  <c r="M36" i="5"/>
  <c r="O35" i="5"/>
  <c r="X35" i="5" s="1"/>
  <c r="Y35" i="5" s="1"/>
  <c r="M35" i="5"/>
  <c r="Z34" i="5"/>
  <c r="X34" i="5"/>
  <c r="Y34" i="5" s="1"/>
  <c r="O34" i="5"/>
  <c r="M34" i="5"/>
  <c r="O33" i="5"/>
  <c r="Z33" i="5" s="1"/>
  <c r="M33" i="5"/>
  <c r="Z32" i="5"/>
  <c r="X32" i="5"/>
  <c r="Y32" i="5" s="1"/>
  <c r="O32" i="5"/>
  <c r="M32" i="5"/>
  <c r="O31" i="5"/>
  <c r="X31" i="5" s="1"/>
  <c r="Y31" i="5" s="1"/>
  <c r="M31" i="5"/>
  <c r="Z30" i="5"/>
  <c r="O30" i="5"/>
  <c r="M30" i="5"/>
  <c r="O29" i="5"/>
  <c r="X29" i="5" s="1"/>
  <c r="Y29" i="5" s="1"/>
  <c r="M29" i="5"/>
  <c r="Z28" i="5"/>
  <c r="X28" i="5"/>
  <c r="Y28" i="5" s="1"/>
  <c r="O28" i="5"/>
  <c r="M28" i="5"/>
  <c r="O27" i="5"/>
  <c r="Z27" i="5" s="1"/>
  <c r="M27" i="5"/>
  <c r="Z26" i="5"/>
  <c r="X26" i="5"/>
  <c r="Y26" i="5" s="1"/>
  <c r="O26" i="5"/>
  <c r="M26" i="5"/>
  <c r="O25" i="5"/>
  <c r="X25" i="5" s="1"/>
  <c r="Y25" i="5" s="1"/>
  <c r="M25" i="5"/>
  <c r="Z24" i="5"/>
  <c r="X24" i="5"/>
  <c r="Y24" i="5" s="1"/>
  <c r="O24" i="5"/>
  <c r="M24" i="5"/>
  <c r="O23" i="5"/>
  <c r="Z23" i="5" s="1"/>
  <c r="M23" i="5"/>
  <c r="Z22" i="5"/>
  <c r="X22" i="5"/>
  <c r="Y22" i="5" s="1"/>
  <c r="O22" i="5"/>
  <c r="M22" i="5"/>
  <c r="O21" i="5"/>
  <c r="Z21" i="5" s="1"/>
  <c r="M21" i="5"/>
  <c r="Z20" i="5"/>
  <c r="X20" i="5"/>
  <c r="Y20" i="5" s="1"/>
  <c r="O20" i="5"/>
  <c r="M20" i="5"/>
  <c r="O19" i="5"/>
  <c r="X19" i="5" s="1"/>
  <c r="Y19" i="5" s="1"/>
  <c r="M19" i="5"/>
  <c r="Z18" i="5"/>
  <c r="X18" i="5"/>
  <c r="Y18" i="5" s="1"/>
  <c r="O18" i="5"/>
  <c r="M18" i="5"/>
  <c r="O17" i="5"/>
  <c r="Z17" i="5" s="1"/>
  <c r="M17" i="5"/>
  <c r="Z16" i="5"/>
  <c r="O16" i="5"/>
  <c r="M16" i="5"/>
  <c r="O15" i="5"/>
  <c r="Z15" i="5" s="1"/>
  <c r="M15" i="5"/>
  <c r="O14" i="5"/>
  <c r="Z14" i="5" s="1"/>
  <c r="M14" i="5"/>
  <c r="O13" i="5"/>
  <c r="Z13" i="5" s="1"/>
  <c r="M13" i="5"/>
  <c r="Z12" i="5"/>
  <c r="O12" i="5"/>
  <c r="M12" i="5"/>
  <c r="O11" i="5"/>
  <c r="Z11" i="5" s="1"/>
  <c r="M11" i="5"/>
  <c r="O10" i="5"/>
  <c r="Z10" i="5" s="1"/>
  <c r="M10" i="5"/>
  <c r="O9" i="5"/>
  <c r="X9" i="5" s="1"/>
  <c r="Y9" i="5" s="1"/>
  <c r="M9" i="5"/>
  <c r="O8" i="5"/>
  <c r="Z8" i="5" s="1"/>
  <c r="M8" i="5"/>
  <c r="O7" i="5"/>
  <c r="Z7" i="5" s="1"/>
  <c r="M7" i="5"/>
  <c r="Z6" i="5"/>
  <c r="O6" i="5"/>
  <c r="M6" i="5"/>
  <c r="O5" i="5"/>
  <c r="Z5" i="5" s="1"/>
  <c r="M5" i="5"/>
  <c r="O4" i="5"/>
  <c r="Z4" i="5" s="1"/>
  <c r="M4" i="5"/>
  <c r="O3" i="5"/>
  <c r="Z3" i="5" s="1"/>
  <c r="M3" i="5"/>
  <c r="O2" i="5"/>
  <c r="X2" i="5" s="1"/>
  <c r="Y2" i="5" s="1"/>
  <c r="M2" i="5"/>
  <c r="Z2" i="5" l="1"/>
  <c r="Z9" i="5"/>
  <c r="X17" i="5"/>
  <c r="Y17" i="5" s="1"/>
  <c r="Z19" i="5"/>
  <c r="X21" i="5"/>
  <c r="Y21" i="5" s="1"/>
  <c r="Z25" i="5"/>
  <c r="X27" i="5"/>
  <c r="Y27" i="5" s="1"/>
  <c r="Z29" i="5"/>
  <c r="Z31" i="5"/>
  <c r="X33" i="5"/>
  <c r="Y33" i="5" s="1"/>
  <c r="Z35" i="5"/>
  <c r="X37" i="5"/>
  <c r="Y37" i="5" s="1"/>
  <c r="Z39" i="5"/>
  <c r="X41" i="5"/>
  <c r="Y41" i="5" s="1"/>
  <c r="Z43" i="5"/>
  <c r="X45" i="5"/>
  <c r="Y45" i="5" s="1"/>
  <c r="Z47" i="5"/>
  <c r="X49" i="5"/>
  <c r="Y49" i="5" s="1"/>
  <c r="Z51" i="5"/>
  <c r="X55" i="5"/>
  <c r="Y55" i="5" s="1"/>
  <c r="Z57" i="5"/>
  <c r="X59" i="5"/>
  <c r="Y59" i="5" s="1"/>
  <c r="O3" i="2"/>
  <c r="Z3" i="2" s="1"/>
  <c r="M3" i="2"/>
  <c r="O2" i="2" l="1"/>
  <c r="Z2" i="2" s="1"/>
  <c r="M2" i="2"/>
  <c r="O40" i="1" l="1"/>
  <c r="O41" i="1"/>
  <c r="O28" i="1"/>
  <c r="O10" i="1"/>
  <c r="O20" i="1"/>
  <c r="O15" i="1"/>
  <c r="O21" i="1"/>
  <c r="O42" i="1"/>
  <c r="O43" i="1"/>
  <c r="O44" i="1"/>
  <c r="O22" i="1"/>
  <c r="O30" i="1"/>
  <c r="O4" i="1"/>
  <c r="O27" i="1"/>
  <c r="O11" i="1"/>
  <c r="O45" i="1"/>
  <c r="O46" i="1"/>
  <c r="O47" i="1"/>
  <c r="O31" i="1"/>
  <c r="O32" i="1"/>
  <c r="O48" i="1"/>
  <c r="O49" i="1"/>
  <c r="O8" i="1"/>
  <c r="O29" i="1"/>
  <c r="O50" i="1"/>
  <c r="O51" i="1"/>
  <c r="O16" i="1"/>
  <c r="O52" i="1"/>
  <c r="O33" i="1"/>
  <c r="O12" i="1"/>
  <c r="O34" i="1"/>
  <c r="O35" i="1"/>
  <c r="O19" i="1"/>
  <c r="O23" i="1"/>
  <c r="O53" i="1"/>
  <c r="O17" i="1"/>
  <c r="O9" i="1"/>
  <c r="O2" i="1"/>
  <c r="O54" i="1"/>
  <c r="O55" i="1"/>
  <c r="O24" i="1"/>
  <c r="O13" i="1"/>
  <c r="O7" i="1"/>
  <c r="O6" i="1"/>
  <c r="O56" i="1"/>
  <c r="O57" i="1"/>
  <c r="O58" i="1"/>
  <c r="O59" i="1"/>
  <c r="O14" i="1"/>
  <c r="O3" i="1"/>
  <c r="O25" i="1"/>
  <c r="O18" i="1"/>
  <c r="O5" i="1"/>
  <c r="O60" i="1"/>
  <c r="O36" i="1"/>
  <c r="O37" i="1"/>
  <c r="O38" i="1"/>
  <c r="O26" i="1"/>
  <c r="O39" i="1"/>
  <c r="Z40" i="1" l="1"/>
  <c r="Z41" i="1"/>
  <c r="Z28" i="1"/>
  <c r="Z10" i="1"/>
  <c r="Z20" i="1"/>
  <c r="Z15" i="1"/>
  <c r="Z21" i="1"/>
  <c r="Z42" i="1"/>
  <c r="Z43" i="1"/>
  <c r="Z44" i="1"/>
  <c r="Z22" i="1"/>
  <c r="Z30" i="1"/>
  <c r="Z4" i="1"/>
  <c r="Z27" i="1"/>
  <c r="Z11" i="1"/>
  <c r="Z45" i="1"/>
  <c r="Z46" i="1"/>
  <c r="Z47" i="1"/>
  <c r="Z31" i="1"/>
  <c r="Z32" i="1"/>
  <c r="Z48" i="1"/>
  <c r="Z49" i="1"/>
  <c r="Z8" i="1"/>
  <c r="Z29" i="1"/>
  <c r="Z50" i="1"/>
  <c r="Z51" i="1"/>
  <c r="Z16" i="1"/>
  <c r="Z52" i="1"/>
  <c r="Z33" i="1"/>
  <c r="Z12" i="1"/>
  <c r="Z34" i="1"/>
  <c r="Z35" i="1"/>
  <c r="Z19" i="1"/>
  <c r="Z53" i="1"/>
  <c r="Z23" i="1"/>
  <c r="Z17" i="1"/>
  <c r="Z9" i="1"/>
  <c r="Z2" i="1"/>
  <c r="Z54" i="1"/>
  <c r="Z55" i="1"/>
  <c r="Z24" i="1"/>
  <c r="Z13" i="1"/>
  <c r="Z7" i="1"/>
  <c r="Z6" i="1"/>
  <c r="Z56" i="1"/>
  <c r="Z57" i="1"/>
  <c r="Z58" i="1"/>
  <c r="Z59" i="1"/>
  <c r="Z14" i="1"/>
  <c r="Z3" i="1"/>
  <c r="Z25" i="1"/>
  <c r="Z18" i="1"/>
  <c r="Z5" i="1"/>
  <c r="Z60" i="1"/>
  <c r="Z36" i="1"/>
  <c r="Z37" i="1"/>
  <c r="Z38" i="1"/>
  <c r="Z26" i="1"/>
  <c r="Z39" i="1"/>
  <c r="X40" i="1"/>
  <c r="Y40" i="1" s="1"/>
  <c r="X41" i="1"/>
  <c r="Y41" i="1" s="1"/>
  <c r="X28" i="1"/>
  <c r="Y28" i="1" s="1"/>
  <c r="X20" i="1"/>
  <c r="Y20" i="1" s="1"/>
  <c r="X21" i="1"/>
  <c r="Y21" i="1" s="1"/>
  <c r="X42" i="1"/>
  <c r="Y42" i="1" s="1"/>
  <c r="X43" i="1"/>
  <c r="Y43" i="1" s="1"/>
  <c r="X44" i="1"/>
  <c r="Y44" i="1" s="1"/>
  <c r="X22" i="1"/>
  <c r="Y22" i="1" s="1"/>
  <c r="X27" i="1"/>
  <c r="Y27" i="1" s="1"/>
  <c r="X45" i="1"/>
  <c r="Y45" i="1" s="1"/>
  <c r="X46" i="1"/>
  <c r="Y46" i="1" s="1"/>
  <c r="X47" i="1"/>
  <c r="Y47" i="1" s="1"/>
  <c r="X31" i="1"/>
  <c r="Y31" i="1" s="1"/>
  <c r="X32" i="1"/>
  <c r="Y32" i="1" s="1"/>
  <c r="X48" i="1"/>
  <c r="Y48" i="1" s="1"/>
  <c r="X49" i="1"/>
  <c r="Y49" i="1" s="1"/>
  <c r="X29" i="1"/>
  <c r="Y29" i="1" s="1"/>
  <c r="X50" i="1"/>
  <c r="Y50" i="1" s="1"/>
  <c r="X51" i="1"/>
  <c r="Y51" i="1" s="1"/>
  <c r="X52" i="1"/>
  <c r="Y52" i="1" s="1"/>
  <c r="X33" i="1"/>
  <c r="Y33" i="1" s="1"/>
  <c r="X34" i="1"/>
  <c r="Y34" i="1" s="1"/>
  <c r="X35" i="1"/>
  <c r="Y35" i="1" s="1"/>
  <c r="X19" i="1"/>
  <c r="Y19" i="1" s="1"/>
  <c r="X17" i="1"/>
  <c r="Y17" i="1" s="1"/>
  <c r="X9" i="1"/>
  <c r="Y9" i="1" s="1"/>
  <c r="X2" i="1"/>
  <c r="Y2" i="1" s="1"/>
  <c r="X54" i="1"/>
  <c r="Y54" i="1" s="1"/>
  <c r="X55" i="1"/>
  <c r="Y55" i="1" s="1"/>
  <c r="X24" i="1"/>
  <c r="Y24" i="1" s="1"/>
  <c r="X56" i="1"/>
  <c r="Y56" i="1" s="1"/>
  <c r="X57" i="1"/>
  <c r="Y57" i="1" s="1"/>
  <c r="X58" i="1"/>
  <c r="Y58" i="1" s="1"/>
  <c r="X59" i="1"/>
  <c r="Y59" i="1" s="1"/>
  <c r="X25" i="1"/>
  <c r="Y25" i="1" s="1"/>
  <c r="X18" i="1"/>
  <c r="Y18" i="1" s="1"/>
  <c r="X60" i="1"/>
  <c r="Y60" i="1" s="1"/>
  <c r="X36" i="1"/>
  <c r="Y36" i="1" s="1"/>
  <c r="X37" i="1"/>
  <c r="Y37" i="1" s="1"/>
  <c r="X38" i="1"/>
  <c r="Y38" i="1" s="1"/>
  <c r="X26" i="1"/>
  <c r="Y26" i="1" s="1"/>
  <c r="X39" i="1"/>
  <c r="Y39" i="1" s="1"/>
  <c r="M40" i="1" l="1"/>
  <c r="M41" i="1"/>
  <c r="M28" i="1"/>
  <c r="M10" i="1"/>
  <c r="M20" i="1"/>
  <c r="M15" i="1"/>
  <c r="M21" i="1"/>
  <c r="M42" i="1"/>
  <c r="M43" i="1"/>
  <c r="M44" i="1"/>
  <c r="M22" i="1"/>
  <c r="M30" i="1"/>
  <c r="M4" i="1"/>
  <c r="M27" i="1"/>
  <c r="M11" i="1"/>
  <c r="M45" i="1"/>
  <c r="M46" i="1"/>
  <c r="M47" i="1"/>
  <c r="M31" i="1"/>
  <c r="M32" i="1"/>
  <c r="M48" i="1"/>
  <c r="M49" i="1"/>
  <c r="M8" i="1"/>
  <c r="M29" i="1"/>
  <c r="M50" i="1"/>
  <c r="M51" i="1"/>
  <c r="M16" i="1"/>
  <c r="M52" i="1"/>
  <c r="M33" i="1"/>
  <c r="M12" i="1"/>
  <c r="M34" i="1"/>
  <c r="M35" i="1"/>
  <c r="M19" i="1"/>
  <c r="M54" i="1"/>
  <c r="M55" i="1"/>
  <c r="M24" i="1"/>
  <c r="M13" i="1"/>
  <c r="M7" i="1"/>
  <c r="M6" i="1"/>
  <c r="M56" i="1"/>
  <c r="M57" i="1"/>
  <c r="M58" i="1"/>
  <c r="M59" i="1"/>
  <c r="M14" i="1"/>
  <c r="M3" i="1"/>
  <c r="M25" i="1"/>
  <c r="M18" i="1"/>
  <c r="M5" i="1"/>
  <c r="M60" i="1"/>
  <c r="M36" i="1"/>
  <c r="M37" i="1"/>
  <c r="M38" i="1"/>
  <c r="M26" i="1"/>
  <c r="M53" i="1"/>
  <c r="M23" i="1"/>
  <c r="M17" i="1"/>
  <c r="M9" i="1"/>
  <c r="M2" i="1"/>
  <c r="M39" i="1"/>
  <c r="B8" i="3" l="1"/>
  <c r="B7" i="3"/>
  <c r="B6" i="3"/>
  <c r="B5" i="3"/>
  <c r="B4" i="3"/>
  <c r="B3" i="3"/>
  <c r="B15" i="3" l="1"/>
  <c r="B14" i="3"/>
  <c r="B9" i="3"/>
  <c r="B16" i="3" l="1"/>
  <c r="B23" i="3" s="1"/>
  <c r="B21" i="3" s="1"/>
</calcChain>
</file>

<file path=xl/sharedStrings.xml><?xml version="1.0" encoding="utf-8"?>
<sst xmlns="http://schemas.openxmlformats.org/spreadsheetml/2006/main" count="1907" uniqueCount="507">
  <si>
    <t>5 YEAR</t>
  </si>
  <si>
    <t>10 YEAR</t>
  </si>
  <si>
    <t>15 YEAR</t>
  </si>
  <si>
    <t>20 YEAR</t>
  </si>
  <si>
    <t>25 YEAR</t>
  </si>
  <si>
    <t>IMRF</t>
  </si>
  <si>
    <t>X</t>
  </si>
  <si>
    <t>Youth Services Assistant</t>
  </si>
  <si>
    <t>Technical Services Assistant</t>
  </si>
  <si>
    <t>Ref &amp; Readers Services Assistant</t>
  </si>
  <si>
    <t>ft 6/4/01</t>
  </si>
  <si>
    <t xml:space="preserve">Circulation Lead </t>
  </si>
  <si>
    <t>09/02/99 PT; 10-2000 IMRF; 07/01/07 FT; 07/01/10 PT</t>
  </si>
  <si>
    <t xml:space="preserve">Circulation Clerk </t>
  </si>
  <si>
    <t>ret 08-31-15, removed IMRF 08-31-15, hrs &lt;20 09-01-15</t>
  </si>
  <si>
    <t>Circulation Clerk</t>
  </si>
  <si>
    <t>11-28-2005 IMRF, 01-21-2008 FT</t>
  </si>
  <si>
    <t>Lead Page</t>
  </si>
  <si>
    <t>04-30-2001 hired non-imrf, 10-16-2002 worked on call, 04-07-2003 rehired in IMRF, ** see file note**</t>
  </si>
  <si>
    <t>imrf 5/20/02</t>
  </si>
  <si>
    <t>Reference and Readers Librarian</t>
  </si>
  <si>
    <t>07-01-2007 FT</t>
  </si>
  <si>
    <t>f/t  7/1/2014</t>
  </si>
  <si>
    <t>Senior Services Liaison</t>
  </si>
  <si>
    <t>On Call</t>
  </si>
  <si>
    <t>Ref &amp; Readers Services Librarian</t>
  </si>
  <si>
    <t>imrf 10/1/10</t>
  </si>
  <si>
    <t>Maintenance Assistant</t>
  </si>
  <si>
    <t>Young Adult Librarian</t>
  </si>
  <si>
    <t>Youth Services</t>
  </si>
  <si>
    <t>Events Coordinator</t>
  </si>
  <si>
    <t>Head of Youth Services</t>
  </si>
  <si>
    <t xml:space="preserve">Head of Circulation </t>
  </si>
  <si>
    <t>Outreach Assistant</t>
  </si>
  <si>
    <t>IMRF 07/27/2015</t>
  </si>
  <si>
    <t>ELL Liasion</t>
  </si>
  <si>
    <t>Page</t>
  </si>
  <si>
    <t>Reference Assistant PT</t>
  </si>
  <si>
    <t>Reference  Librarian</t>
  </si>
  <si>
    <t>Head of Technical Services</t>
  </si>
  <si>
    <t>ft 11/4/2013</t>
  </si>
  <si>
    <t>Youth Serivces Librarian</t>
  </si>
  <si>
    <t xml:space="preserve"> </t>
  </si>
  <si>
    <t xml:space="preserve">R &amp; R Librarian </t>
  </si>
  <si>
    <t xml:space="preserve">Head of Maintenance </t>
  </si>
  <si>
    <t xml:space="preserve">PT Marketing Assistant </t>
  </si>
  <si>
    <t>On Call Reference Librarian</t>
  </si>
  <si>
    <t>ft 08-31-2015</t>
  </si>
  <si>
    <t>Ref &amp; Reader Services Librarian</t>
  </si>
  <si>
    <t>Youth Services Librarian</t>
  </si>
  <si>
    <t>Administrative Assistant</t>
  </si>
  <si>
    <t>x</t>
  </si>
  <si>
    <t>Total</t>
  </si>
  <si>
    <t>Exempt</t>
  </si>
  <si>
    <t>Substitute</t>
  </si>
  <si>
    <t>Begin Aimee in Paylocity</t>
  </si>
  <si>
    <t>From Page, 7/2017</t>
  </si>
  <si>
    <t>Pension</t>
  </si>
  <si>
    <t>IMRF Current Participate Date</t>
  </si>
  <si>
    <t xml:space="preserve">ft  08-01-2012          </t>
  </si>
  <si>
    <t>From Page, 11/2016</t>
  </si>
  <si>
    <t>Department</t>
  </si>
  <si>
    <t>Accounting Clerk</t>
  </si>
  <si>
    <t>Admin</t>
  </si>
  <si>
    <t>Library Director</t>
  </si>
  <si>
    <t>Circ</t>
  </si>
  <si>
    <t>Ref</t>
  </si>
  <si>
    <t>Library Assistant</t>
  </si>
  <si>
    <t>Maint</t>
  </si>
  <si>
    <t>Tech</t>
  </si>
  <si>
    <t>Youth</t>
  </si>
  <si>
    <t>Head of Ref</t>
  </si>
  <si>
    <t>Part to Full</t>
  </si>
  <si>
    <t>Hire Date</t>
  </si>
  <si>
    <t>Name</t>
  </si>
  <si>
    <t>Position</t>
  </si>
  <si>
    <t>E</t>
  </si>
  <si>
    <t>FT, np</t>
  </si>
  <si>
    <t>FT, p</t>
  </si>
  <si>
    <t>PT, to</t>
  </si>
  <si>
    <t>PT, nto</t>
  </si>
  <si>
    <t>S</t>
  </si>
  <si>
    <t>None</t>
  </si>
  <si>
    <t>*</t>
  </si>
  <si>
    <t>Grade</t>
  </si>
  <si>
    <t>Step</t>
  </si>
  <si>
    <t>Annual</t>
  </si>
  <si>
    <t>VI</t>
  </si>
  <si>
    <t>V</t>
  </si>
  <si>
    <t>IV</t>
  </si>
  <si>
    <t>I</t>
  </si>
  <si>
    <t>III</t>
  </si>
  <si>
    <t>VIII</t>
  </si>
  <si>
    <t>VII</t>
  </si>
  <si>
    <t>IX</t>
  </si>
  <si>
    <t>II</t>
  </si>
  <si>
    <t>Open</t>
  </si>
  <si>
    <t xml:space="preserve">Rate </t>
  </si>
  <si>
    <t>Comm</t>
  </si>
  <si>
    <t>Head of Comm Eng &amp; M</t>
  </si>
  <si>
    <t>Full-Time, Professional</t>
  </si>
  <si>
    <t>Full-Time, NonProfessional</t>
  </si>
  <si>
    <t>Part-Time, with Time Off</t>
  </si>
  <si>
    <t>Part-Time, w/o Time Off</t>
  </si>
  <si>
    <t>Full Time Total</t>
  </si>
  <si>
    <t>Part Time Total</t>
  </si>
  <si>
    <t>Employees by Policy Type</t>
  </si>
  <si>
    <t>Female</t>
  </si>
  <si>
    <t>Male</t>
  </si>
  <si>
    <t>Employees by Full or Part Time</t>
  </si>
  <si>
    <t>US Bureau of Labor Statistics</t>
  </si>
  <si>
    <t>IMRF Library Contribution</t>
  </si>
  <si>
    <t>Notes</t>
  </si>
  <si>
    <t>4228</t>
  </si>
  <si>
    <t xml:space="preserve">Agne, Lance </t>
  </si>
  <si>
    <t>15242 Freedom Way</t>
  </si>
  <si>
    <t>Plainfield, IL  60544</t>
  </si>
  <si>
    <t>(815) 529-6639</t>
  </si>
  <si>
    <t>4082</t>
  </si>
  <si>
    <t>Barys, Marisa L.</t>
  </si>
  <si>
    <t>115 Twin Oaks #203</t>
  </si>
  <si>
    <t>Joliet, IL  60431</t>
  </si>
  <si>
    <t>(815) 768-5321</t>
  </si>
  <si>
    <t>4110</t>
  </si>
  <si>
    <t>Beaird, Christina M.</t>
  </si>
  <si>
    <t>37 Hawthorne Drive</t>
  </si>
  <si>
    <t>Oswego, IL  60543</t>
  </si>
  <si>
    <t>(630) 554-3883</t>
  </si>
  <si>
    <t>4091</t>
  </si>
  <si>
    <t>Beltran, Michelle L.</t>
  </si>
  <si>
    <t>17609 Virginia Drive</t>
  </si>
  <si>
    <t>Plainfield, IL  60586</t>
  </si>
  <si>
    <t>(815) 370-0679</t>
  </si>
  <si>
    <t>4250</t>
  </si>
  <si>
    <t xml:space="preserve">Berghuis, McKenzie </t>
  </si>
  <si>
    <t>3708 Hennepin Drive</t>
  </si>
  <si>
    <t>(815) 254-3676</t>
  </si>
  <si>
    <t>4211</t>
  </si>
  <si>
    <t xml:space="preserve">Brenner-Hess, Tania </t>
  </si>
  <si>
    <t>12738 Terrace Blvd</t>
  </si>
  <si>
    <t>Plainfield, IL  60585</t>
  </si>
  <si>
    <t>(815) 436-8145</t>
  </si>
  <si>
    <t>1326</t>
  </si>
  <si>
    <t>Caswell, Cynthia K.</t>
  </si>
  <si>
    <t>1008 Valencia Drive</t>
  </si>
  <si>
    <t>Shorewood, IL  60404</t>
  </si>
  <si>
    <t>4195</t>
  </si>
  <si>
    <t>Chaves, Therese C.</t>
  </si>
  <si>
    <t>13039 Cathy Lane</t>
  </si>
  <si>
    <t>(815) 954-0108</t>
  </si>
  <si>
    <t>4200</t>
  </si>
  <si>
    <t xml:space="preserve">Davilo, Neil </t>
  </si>
  <si>
    <t>279 Navajo Drive</t>
  </si>
  <si>
    <t>Bolingbrook, IL  60440</t>
  </si>
  <si>
    <t>(630) 299-6989</t>
  </si>
  <si>
    <t>4197</t>
  </si>
  <si>
    <t>DeFazio, Veronica M.</t>
  </si>
  <si>
    <t>26611 S. Overland Drive</t>
  </si>
  <si>
    <t>Channahan, IL  60410</t>
  </si>
  <si>
    <t>(708) 220-5567</t>
  </si>
  <si>
    <t>4154</t>
  </si>
  <si>
    <t>Deszcz, Judith A.</t>
  </si>
  <si>
    <t>15401 South Sunshine Circle</t>
  </si>
  <si>
    <t>(815) 582-7696</t>
  </si>
  <si>
    <t>4214</t>
  </si>
  <si>
    <t>Dills, Nichole S.</t>
  </si>
  <si>
    <t>13943 S. Oregon Drive</t>
  </si>
  <si>
    <t>(815) 407-0327</t>
  </si>
  <si>
    <t>4179</t>
  </si>
  <si>
    <t>Finnegan, Donna L.</t>
  </si>
  <si>
    <t>601 Pierport Lane</t>
  </si>
  <si>
    <t>Romeoville, IL  60446</t>
  </si>
  <si>
    <t>(815) 556-8663</t>
  </si>
  <si>
    <t>4245</t>
  </si>
  <si>
    <t>Franks, Diane c.</t>
  </si>
  <si>
    <t>1974 Tilson Lane</t>
  </si>
  <si>
    <t>ROMEOVILLE, IL  60446</t>
  </si>
  <si>
    <t>(815) 577-9928</t>
  </si>
  <si>
    <t>1320</t>
  </si>
  <si>
    <t>Grandsard, Deborah L.</t>
  </si>
  <si>
    <t>1702 N. Autumn Drive</t>
  </si>
  <si>
    <t>(815) 953-2034</t>
  </si>
  <si>
    <t>4258</t>
  </si>
  <si>
    <t xml:space="preserve">Groves, Katie </t>
  </si>
  <si>
    <t>41 Cedar Street</t>
  </si>
  <si>
    <t>Minooka, IL  60447</t>
  </si>
  <si>
    <t>(815) 592-0195</t>
  </si>
  <si>
    <t>4225</t>
  </si>
  <si>
    <t>Gulas, Katherine A.</t>
  </si>
  <si>
    <t>3310 Theodore St</t>
  </si>
  <si>
    <t>JOLIET, IL  60431</t>
  </si>
  <si>
    <t>(815) 207-0760</t>
  </si>
  <si>
    <t>4226</t>
  </si>
  <si>
    <t xml:space="preserve">Haras, Kelly </t>
  </si>
  <si>
    <t>13260 South Golden Meadow Drive</t>
  </si>
  <si>
    <t>(630) 399-0832</t>
  </si>
  <si>
    <t>4253</t>
  </si>
  <si>
    <t xml:space="preserve">Hartley, Aimee </t>
  </si>
  <si>
    <t>2104 Alpine Way</t>
  </si>
  <si>
    <t>PLAINFIELD, IL  60586</t>
  </si>
  <si>
    <t>(815) 782-7361</t>
  </si>
  <si>
    <t>4152</t>
  </si>
  <si>
    <t>Hyland, Sheilah B.</t>
  </si>
  <si>
    <t>1906 Brighton Lane</t>
  </si>
  <si>
    <t>4212</t>
  </si>
  <si>
    <t>Jackson, Melinda K.</t>
  </si>
  <si>
    <t>23817 W. Amboy Street</t>
  </si>
  <si>
    <t>(815) 436-6639</t>
  </si>
  <si>
    <t>4168</t>
  </si>
  <si>
    <t>Kohn, Kara A.</t>
  </si>
  <si>
    <t>23508 W Pennington Road</t>
  </si>
  <si>
    <t>4231</t>
  </si>
  <si>
    <t xml:space="preserve">Lane, Tracey </t>
  </si>
  <si>
    <t>13052 Bradford Ln</t>
  </si>
  <si>
    <t>PLAINFIELD, IL  60585</t>
  </si>
  <si>
    <t>4087</t>
  </si>
  <si>
    <t xml:space="preserve">Larsen, Joann </t>
  </si>
  <si>
    <t>920 N. Raynor Avenue</t>
  </si>
  <si>
    <t>Joliet, IL  60435</t>
  </si>
  <si>
    <t>(815) 514-3047</t>
  </si>
  <si>
    <t>1345</t>
  </si>
  <si>
    <t>Lazzaro, Peggy E.</t>
  </si>
  <si>
    <t>1218 Callaway Dr. N.</t>
  </si>
  <si>
    <t>(815) 730-3478</t>
  </si>
  <si>
    <t>4221</t>
  </si>
  <si>
    <t>Ling, Linda K.</t>
  </si>
  <si>
    <t>2805 W. 36th St.</t>
  </si>
  <si>
    <t>CHICAGO, IL  60632</t>
  </si>
  <si>
    <t>(312) 493-2163</t>
  </si>
  <si>
    <t>4166</t>
  </si>
  <si>
    <t>Marcantonio, Joseph R.</t>
  </si>
  <si>
    <t>17012 Arbor Creek Drive</t>
  </si>
  <si>
    <t>4256</t>
  </si>
  <si>
    <t>Morrical, James E.</t>
  </si>
  <si>
    <t>2416 Par Four Court</t>
  </si>
  <si>
    <t>Joliet, IL  60436</t>
  </si>
  <si>
    <t>4239</t>
  </si>
  <si>
    <t>Mullane, Kiley M.</t>
  </si>
  <si>
    <t>507 North Stone Avenue</t>
  </si>
  <si>
    <t>LaGrange Park, IL  60526</t>
  </si>
  <si>
    <t>(708) 601-5670</t>
  </si>
  <si>
    <t>4085</t>
  </si>
  <si>
    <t>Nash, Anastasia L.</t>
  </si>
  <si>
    <t>523 S Whelan Street</t>
  </si>
  <si>
    <t>Lockport, IL  60441</t>
  </si>
  <si>
    <t>(815) 258-4040</t>
  </si>
  <si>
    <t>4257</t>
  </si>
  <si>
    <t xml:space="preserve">Nawara, Jennifer </t>
  </si>
  <si>
    <t>23324 W Peterson Dr</t>
  </si>
  <si>
    <t>4191</t>
  </si>
  <si>
    <t>Nelson, Joellen L.</t>
  </si>
  <si>
    <t>21850 W. Juneau Ct.</t>
  </si>
  <si>
    <t>(815) 407-0748</t>
  </si>
  <si>
    <t>4183</t>
  </si>
  <si>
    <t>Newbury, Paula P.</t>
  </si>
  <si>
    <t>500 Birch Drive</t>
  </si>
  <si>
    <t>(815) 725-4673</t>
  </si>
  <si>
    <t>4162</t>
  </si>
  <si>
    <t>Odegaard, Jayne F.</t>
  </si>
  <si>
    <t>15032 S. Center Street</t>
  </si>
  <si>
    <t>Plainfield, IL  60544-1960</t>
  </si>
  <si>
    <t>(815) 436-8837</t>
  </si>
  <si>
    <t>4184</t>
  </si>
  <si>
    <t>Offerman-Vice, Lauren M.</t>
  </si>
  <si>
    <t>103 W. St. Mary's Street</t>
  </si>
  <si>
    <t>(815) 467-0104</t>
  </si>
  <si>
    <t>4113</t>
  </si>
  <si>
    <t>Pappas, Lisa Y.</t>
  </si>
  <si>
    <t>1413 Aberdeen Court</t>
  </si>
  <si>
    <t>Naperville, IL  60564</t>
  </si>
  <si>
    <t/>
  </si>
  <si>
    <t>4210</t>
  </si>
  <si>
    <t>Petersen, Michelle R.</t>
  </si>
  <si>
    <t>716 Brita Trail</t>
  </si>
  <si>
    <t>(618) 401-1542</t>
  </si>
  <si>
    <t>4099</t>
  </si>
  <si>
    <t>Phillips, Pamela J.</t>
  </si>
  <si>
    <t>13438 S. Columbine Circle</t>
  </si>
  <si>
    <t>(815) 436-1702</t>
  </si>
  <si>
    <t>4251</t>
  </si>
  <si>
    <t xml:space="preserve">Prado, Janet </t>
  </si>
  <si>
    <t>7605 Red Oak Drive</t>
  </si>
  <si>
    <t>(815) 514-1002</t>
  </si>
  <si>
    <t>4156</t>
  </si>
  <si>
    <t>Prokopeak, Susan M.</t>
  </si>
  <si>
    <t>613 N. Raynor St. Apt #1</t>
  </si>
  <si>
    <t>(815) 724-0711</t>
  </si>
  <si>
    <t>4229</t>
  </si>
  <si>
    <t>Radzik, Jolanta M.</t>
  </si>
  <si>
    <t>1940 Parkside Drive</t>
  </si>
  <si>
    <t>4232</t>
  </si>
  <si>
    <t xml:space="preserve">Ritz, Samantha </t>
  </si>
  <si>
    <t>614 Armstrong Street</t>
  </si>
  <si>
    <t>MORRIS, IL  60450</t>
  </si>
  <si>
    <t>4182</t>
  </si>
  <si>
    <t>Schauer, Theresa M.</t>
  </si>
  <si>
    <t>16128 Harmony Drive</t>
  </si>
  <si>
    <t>(815) 274-3569</t>
  </si>
  <si>
    <t>4112</t>
  </si>
  <si>
    <t>Shelby, Colette J.</t>
  </si>
  <si>
    <t>5482 Burr Oak Road</t>
  </si>
  <si>
    <t>Lisle, IL  60532</t>
  </si>
  <si>
    <t>(630) 452-4174</t>
  </si>
  <si>
    <t>4254</t>
  </si>
  <si>
    <t xml:space="preserve">Smith, Jennifer </t>
  </si>
  <si>
    <t>1482 Fairway Drive, 101</t>
  </si>
  <si>
    <t>Naperville, IL  60563</t>
  </si>
  <si>
    <t>(812) 606-0465</t>
  </si>
  <si>
    <t>4096</t>
  </si>
  <si>
    <t>Smith, Lisa N.</t>
  </si>
  <si>
    <t>717 Pleasant Ct</t>
  </si>
  <si>
    <t>(815) 791-6131</t>
  </si>
  <si>
    <t>1313</t>
  </si>
  <si>
    <t>Stephens, Regina L.</t>
  </si>
  <si>
    <t>3157 Willardshire Rd</t>
  </si>
  <si>
    <t>(815) 439-1455</t>
  </si>
  <si>
    <t>4217</t>
  </si>
  <si>
    <t>Stephenson, Evangeline M.</t>
  </si>
  <si>
    <t>25040 Center Street</t>
  </si>
  <si>
    <t>Channahon, IL  60410</t>
  </si>
  <si>
    <t>4255</t>
  </si>
  <si>
    <t xml:space="preserve">Strand, Dawn </t>
  </si>
  <si>
    <t>24221 Brown Lane</t>
  </si>
  <si>
    <t>4248</t>
  </si>
  <si>
    <t xml:space="preserve">Sutcliffe, Amy </t>
  </si>
  <si>
    <t>3128 Landore Drive</t>
  </si>
  <si>
    <t>(630) 430-8315</t>
  </si>
  <si>
    <t>4220</t>
  </si>
  <si>
    <t>Van Tine, Candace E.</t>
  </si>
  <si>
    <t>24407 John Adams Drive</t>
  </si>
  <si>
    <t>PLAINFIELD, IL  60544</t>
  </si>
  <si>
    <t>4249</t>
  </si>
  <si>
    <t xml:space="preserve">Vittorio, Tracey </t>
  </si>
  <si>
    <t>6106 Smokey Ridge Court</t>
  </si>
  <si>
    <t>(815) 922-2700</t>
  </si>
  <si>
    <t>4222</t>
  </si>
  <si>
    <t>Weisbrodt, Sarah E.</t>
  </si>
  <si>
    <t>636 Montrose Drive</t>
  </si>
  <si>
    <t>(815) 531-9429</t>
  </si>
  <si>
    <t>4201</t>
  </si>
  <si>
    <t>Yackley, Kimberly A.</t>
  </si>
  <si>
    <t>2192 Pembridge Lane</t>
  </si>
  <si>
    <t>(815) 577-9771</t>
  </si>
  <si>
    <t>4167</t>
  </si>
  <si>
    <t>Yocherer, Heather J.</t>
  </si>
  <si>
    <t>911 North Cora Street</t>
  </si>
  <si>
    <t>(815) 278-0302</t>
  </si>
  <si>
    <t>4223</t>
  </si>
  <si>
    <t xml:space="preserve">Zudic, Josie </t>
  </si>
  <si>
    <t>25919 Pastoral Dr</t>
  </si>
  <si>
    <t>(630) 696-5036</t>
  </si>
  <si>
    <t>ID</t>
  </si>
  <si>
    <t>Address</t>
  </si>
  <si>
    <t>Telephone</t>
  </si>
  <si>
    <t>09/03</t>
  </si>
  <si>
    <t>05/18</t>
  </si>
  <si>
    <t>05/08</t>
  </si>
  <si>
    <t>08/07</t>
  </si>
  <si>
    <t>03/29</t>
  </si>
  <si>
    <t>12/18</t>
  </si>
  <si>
    <t>09/07</t>
  </si>
  <si>
    <t>03/08</t>
  </si>
  <si>
    <t>08/23</t>
  </si>
  <si>
    <t>07/09</t>
  </si>
  <si>
    <t>11/07</t>
  </si>
  <si>
    <t>10/16</t>
  </si>
  <si>
    <t>09/16</t>
  </si>
  <si>
    <t>01/20</t>
  </si>
  <si>
    <t>12/23</t>
  </si>
  <si>
    <t>09/02</t>
  </si>
  <si>
    <t>10/06</t>
  </si>
  <si>
    <t>05/13</t>
  </si>
  <si>
    <t>06/14</t>
  </si>
  <si>
    <t>06/24</t>
  </si>
  <si>
    <t>05/23</t>
  </si>
  <si>
    <t>11/10</t>
  </si>
  <si>
    <t>06/23</t>
  </si>
  <si>
    <t>09/14</t>
  </si>
  <si>
    <t>12/15</t>
  </si>
  <si>
    <t>01/21</t>
  </si>
  <si>
    <t>05/14</t>
  </si>
  <si>
    <t>10/27</t>
  </si>
  <si>
    <t>10/03</t>
  </si>
  <si>
    <t>10/26</t>
  </si>
  <si>
    <t>02/05</t>
  </si>
  <si>
    <t>03/24</t>
  </si>
  <si>
    <t>12/17</t>
  </si>
  <si>
    <t>09/17</t>
  </si>
  <si>
    <t>10/09</t>
  </si>
  <si>
    <t>01/13</t>
  </si>
  <si>
    <t>09/11</t>
  </si>
  <si>
    <t>07/19</t>
  </si>
  <si>
    <t>05/26</t>
  </si>
  <si>
    <t>12/27</t>
  </si>
  <si>
    <t>03/30</t>
  </si>
  <si>
    <t>11/18</t>
  </si>
  <si>
    <t>07/17</t>
  </si>
  <si>
    <t>07/27</t>
  </si>
  <si>
    <t>06/15</t>
  </si>
  <si>
    <t>06/01</t>
  </si>
  <si>
    <t>01/15</t>
  </si>
  <si>
    <t>10/19</t>
  </si>
  <si>
    <t>04/01</t>
  </si>
  <si>
    <t>06/17</t>
  </si>
  <si>
    <t>05/28</t>
  </si>
  <si>
    <t>Dental *26</t>
  </si>
  <si>
    <t>FSA *26</t>
  </si>
  <si>
    <t>Medical *26</t>
  </si>
  <si>
    <t>Phone *12</t>
  </si>
  <si>
    <t>Vision *26</t>
  </si>
  <si>
    <t>NCPERS *12</t>
  </si>
  <si>
    <t>Valic 457 *26</t>
  </si>
  <si>
    <t>IMRF Contribution Annual</t>
  </si>
  <si>
    <t>Social Security Annual</t>
  </si>
  <si>
    <t>IMRF, vol *26</t>
  </si>
  <si>
    <t>Library Vision *12</t>
  </si>
  <si>
    <t>Annual Hours</t>
  </si>
  <si>
    <t>Weekly Hours</t>
  </si>
  <si>
    <t>Community Coordinator</t>
  </si>
  <si>
    <t>Vac Code</t>
  </si>
  <si>
    <t xml:space="preserve"> Sick Code</t>
  </si>
  <si>
    <t>Earned Hrs</t>
  </si>
  <si>
    <t>Earned $</t>
  </si>
  <si>
    <t>SIC25</t>
  </si>
  <si>
    <t>VAC25</t>
  </si>
  <si>
    <t>SIC27</t>
  </si>
  <si>
    <t>VAC27</t>
  </si>
  <si>
    <t>SICK</t>
  </si>
  <si>
    <t>VACNP</t>
  </si>
  <si>
    <t>SIC28</t>
  </si>
  <si>
    <t>VAC28</t>
  </si>
  <si>
    <t>SIC24</t>
  </si>
  <si>
    <t>VAC24</t>
  </si>
  <si>
    <t>VACPR</t>
  </si>
  <si>
    <t>VACEX</t>
  </si>
  <si>
    <t>SIC23</t>
  </si>
  <si>
    <t>VAC23</t>
  </si>
  <si>
    <t>SIC22</t>
  </si>
  <si>
    <t>VAC22</t>
  </si>
  <si>
    <t>SIC20</t>
  </si>
  <si>
    <t>VAC20</t>
  </si>
  <si>
    <t>Gender</t>
  </si>
  <si>
    <t>M</t>
  </si>
  <si>
    <t>07/19/1972</t>
  </si>
  <si>
    <t>F</t>
  </si>
  <si>
    <t>03/29/1978</t>
  </si>
  <si>
    <t>11/07/1974</t>
  </si>
  <si>
    <t>03/08/1964</t>
  </si>
  <si>
    <t>06/15/1998</t>
  </si>
  <si>
    <t>10/27/1967</t>
  </si>
  <si>
    <t>05/08/1947</t>
  </si>
  <si>
    <t>12/15/1964</t>
  </si>
  <si>
    <t>01/21/1987</t>
  </si>
  <si>
    <t>06/14/1973</t>
  </si>
  <si>
    <t>01/20/1957</t>
  </si>
  <si>
    <t>10/26/1976</t>
  </si>
  <si>
    <t>06/24/1955</t>
  </si>
  <si>
    <t>11/18/1968</t>
  </si>
  <si>
    <t>05/18/1955</t>
  </si>
  <si>
    <t>05/28/1988</t>
  </si>
  <si>
    <t>01/13/1988</t>
  </si>
  <si>
    <t>09/11/1983</t>
  </si>
  <si>
    <t>01/15/1973</t>
  </si>
  <si>
    <t>09/16/1967</t>
  </si>
  <si>
    <t>10/03/1971</t>
  </si>
  <si>
    <t>06/14/1979</t>
  </si>
  <si>
    <t>05/26/1982</t>
  </si>
  <si>
    <t>09/07/1943</t>
  </si>
  <si>
    <t>08/07/1962</t>
  </si>
  <si>
    <t>12/17/1975</t>
  </si>
  <si>
    <t>10/06/1981</t>
  </si>
  <si>
    <t>05/08/1950</t>
  </si>
  <si>
    <t>03/30/1990</t>
  </si>
  <si>
    <t>12/18/1981</t>
  </si>
  <si>
    <t>06/17/1985</t>
  </si>
  <si>
    <t>09/14/1969</t>
  </si>
  <si>
    <t>11/10/1948</t>
  </si>
  <si>
    <t>09/02/1957</t>
  </si>
  <si>
    <t>06/23/1969</t>
  </si>
  <si>
    <t>08/23/1969</t>
  </si>
  <si>
    <t>05/14/1970</t>
  </si>
  <si>
    <t>07/09/1959</t>
  </si>
  <si>
    <t>06/01/1995</t>
  </si>
  <si>
    <t>12/23/1964</t>
  </si>
  <si>
    <t>12/17/1980</t>
  </si>
  <si>
    <t>12/27/1988</t>
  </si>
  <si>
    <t>05/23/1958</t>
  </si>
  <si>
    <t>10/16/1962</t>
  </si>
  <si>
    <t>08/23/1963</t>
  </si>
  <si>
    <t>10/19/1991</t>
  </si>
  <si>
    <t>09/03/1950</t>
  </si>
  <si>
    <t>02/05/1985</t>
  </si>
  <si>
    <t>04/01/1972</t>
  </si>
  <si>
    <t>07/17/1971</t>
  </si>
  <si>
    <t>03/24/1961</t>
  </si>
  <si>
    <t>07/27/1972</t>
  </si>
  <si>
    <t>09/17/1989</t>
  </si>
  <si>
    <t>06/14/1962</t>
  </si>
  <si>
    <t>05/13/1985</t>
  </si>
  <si>
    <t>10/09/1955</t>
  </si>
  <si>
    <t>Marital Status</t>
  </si>
  <si>
    <t>Birthday Short</t>
  </si>
  <si>
    <t>Birthday Long</t>
  </si>
  <si>
    <t>W</t>
  </si>
  <si>
    <t>Pierce, Lauren</t>
  </si>
  <si>
    <t>413 Andover Dr.</t>
  </si>
  <si>
    <t>Separation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</si>
</sst>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  <numFmt numFmtId="167" formatCode="[&lt;=9999999]###\-####;\(###\)\ ###\-####"/>
    <numFmt numFmtId="168" formatCode="m/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0" xfId="0" applyFill="1"/>
    <xf numFmtId="0" fontId="0" fillId="0" borderId="0" xfId="0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7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4" fontId="2" fillId="6" borderId="1" xfId="1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8" fontId="3" fillId="6" borderId="3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4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19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zoomScale="75" zoomScaleNormal="75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B54" sqref="B54"/>
    </sheetView>
  </sheetViews>
  <sheetFormatPr defaultRowHeight="16.5" x14ac:dyDescent="0.25"/>
  <cols>
    <col min="1" max="1" width="5.5703125" style="33" bestFit="1" customWidth="1"/>
    <col min="2" max="2" width="26.5703125" style="33" bestFit="1" customWidth="1"/>
    <col min="3" max="4" width="26.5703125" style="33" customWidth="1"/>
    <col min="5" max="5" width="26.5703125" style="48" customWidth="1"/>
    <col min="6" max="6" width="12.140625" style="12" bestFit="1" customWidth="1"/>
    <col min="7" max="7" width="13.7109375" style="12" customWidth="1"/>
    <col min="8" max="8" width="29.7109375" style="12" customWidth="1"/>
    <col min="9" max="9" width="7.5703125" style="12" customWidth="1"/>
    <col min="10" max="10" width="9.140625" style="28" customWidth="1"/>
    <col min="11" max="13" width="9.28515625" style="28" customWidth="1"/>
    <col min="14" max="14" width="9.5703125" style="29" customWidth="1"/>
    <col min="15" max="15" width="14" style="29" customWidth="1"/>
    <col min="16" max="17" width="8.85546875" style="33" customWidth="1"/>
    <col min="18" max="18" width="8.85546875" style="50" customWidth="1"/>
    <col min="19" max="20" width="8.85546875" style="33" customWidth="1"/>
    <col min="21" max="21" width="8.85546875" style="50" customWidth="1"/>
    <col min="22" max="22" width="6.140625" style="12" customWidth="1"/>
    <col min="23" max="23" width="12.140625" style="30" customWidth="1"/>
    <col min="24" max="26" width="12.140625" style="40" customWidth="1"/>
    <col min="27" max="27" width="9.7109375" style="50" customWidth="1"/>
    <col min="28" max="28" width="8.28515625" style="50" customWidth="1"/>
    <col min="29" max="29" width="8.85546875" style="69" customWidth="1"/>
    <col min="30" max="30" width="8.42578125" style="50" customWidth="1"/>
    <col min="31" max="31" width="10" style="50" customWidth="1"/>
    <col min="32" max="32" width="9.7109375" style="50" customWidth="1"/>
    <col min="33" max="33" width="9.42578125" style="50" customWidth="1"/>
    <col min="34" max="35" width="9.28515625" style="50" customWidth="1"/>
    <col min="36" max="36" width="9.42578125" style="66" customWidth="1"/>
    <col min="37" max="37" width="9.7109375" style="12" hidden="1" customWidth="1"/>
    <col min="38" max="40" width="9.42578125" style="12" hidden="1" customWidth="1"/>
    <col min="41" max="41" width="11.42578125" style="12" hidden="1" customWidth="1"/>
    <col min="42" max="42" width="14.85546875" style="11" customWidth="1"/>
    <col min="43" max="43" width="6.140625" style="12" customWidth="1"/>
    <col min="44" max="44" width="12" style="73" customWidth="1"/>
    <col min="45" max="45" width="6.140625" style="12" customWidth="1"/>
    <col min="49" max="278" width="9.140625" style="12"/>
    <col min="279" max="279" width="26.5703125" style="12" bestFit="1" customWidth="1"/>
    <col min="280" max="280" width="11.5703125" style="12" bestFit="1" customWidth="1"/>
    <col min="281" max="283" width="9.140625" style="12"/>
    <col min="284" max="284" width="9.5703125" style="12" bestFit="1" customWidth="1"/>
    <col min="285" max="288" width="9.28515625" style="12" bestFit="1" customWidth="1"/>
    <col min="289" max="289" width="59.42578125" style="12" customWidth="1"/>
    <col min="290" max="290" width="29.7109375" style="12" bestFit="1" customWidth="1"/>
    <col min="291" max="534" width="9.140625" style="12"/>
    <col min="535" max="535" width="26.5703125" style="12" bestFit="1" customWidth="1"/>
    <col min="536" max="536" width="11.5703125" style="12" bestFit="1" customWidth="1"/>
    <col min="537" max="539" width="9.140625" style="12"/>
    <col min="540" max="540" width="9.5703125" style="12" bestFit="1" customWidth="1"/>
    <col min="541" max="544" width="9.28515625" style="12" bestFit="1" customWidth="1"/>
    <col min="545" max="545" width="59.42578125" style="12" customWidth="1"/>
    <col min="546" max="546" width="29.7109375" style="12" bestFit="1" customWidth="1"/>
    <col min="547" max="790" width="9.140625" style="12"/>
    <col min="791" max="791" width="26.5703125" style="12" bestFit="1" customWidth="1"/>
    <col min="792" max="792" width="11.5703125" style="12" bestFit="1" customWidth="1"/>
    <col min="793" max="795" width="9.140625" style="12"/>
    <col min="796" max="796" width="9.5703125" style="12" bestFit="1" customWidth="1"/>
    <col min="797" max="800" width="9.28515625" style="12" bestFit="1" customWidth="1"/>
    <col min="801" max="801" width="59.42578125" style="12" customWidth="1"/>
    <col min="802" max="802" width="29.7109375" style="12" bestFit="1" customWidth="1"/>
    <col min="803" max="1046" width="9.140625" style="12"/>
    <col min="1047" max="1047" width="26.5703125" style="12" bestFit="1" customWidth="1"/>
    <col min="1048" max="1048" width="11.5703125" style="12" bestFit="1" customWidth="1"/>
    <col min="1049" max="1051" width="9.140625" style="12"/>
    <col min="1052" max="1052" width="9.5703125" style="12" bestFit="1" customWidth="1"/>
    <col min="1053" max="1056" width="9.28515625" style="12" bestFit="1" customWidth="1"/>
    <col min="1057" max="1057" width="59.42578125" style="12" customWidth="1"/>
    <col min="1058" max="1058" width="29.7109375" style="12" bestFit="1" customWidth="1"/>
    <col min="1059" max="1302" width="9.140625" style="12"/>
    <col min="1303" max="1303" width="26.5703125" style="12" bestFit="1" customWidth="1"/>
    <col min="1304" max="1304" width="11.5703125" style="12" bestFit="1" customWidth="1"/>
    <col min="1305" max="1307" width="9.140625" style="12"/>
    <col min="1308" max="1308" width="9.5703125" style="12" bestFit="1" customWidth="1"/>
    <col min="1309" max="1312" width="9.28515625" style="12" bestFit="1" customWidth="1"/>
    <col min="1313" max="1313" width="59.42578125" style="12" customWidth="1"/>
    <col min="1314" max="1314" width="29.7109375" style="12" bestFit="1" customWidth="1"/>
    <col min="1315" max="1558" width="9.140625" style="12"/>
    <col min="1559" max="1559" width="26.5703125" style="12" bestFit="1" customWidth="1"/>
    <col min="1560" max="1560" width="11.5703125" style="12" bestFit="1" customWidth="1"/>
    <col min="1561" max="1563" width="9.140625" style="12"/>
    <col min="1564" max="1564" width="9.5703125" style="12" bestFit="1" customWidth="1"/>
    <col min="1565" max="1568" width="9.28515625" style="12" bestFit="1" customWidth="1"/>
    <col min="1569" max="1569" width="59.42578125" style="12" customWidth="1"/>
    <col min="1570" max="1570" width="29.7109375" style="12" bestFit="1" customWidth="1"/>
    <col min="1571" max="1814" width="9.140625" style="12"/>
    <col min="1815" max="1815" width="26.5703125" style="12" bestFit="1" customWidth="1"/>
    <col min="1816" max="1816" width="11.5703125" style="12" bestFit="1" customWidth="1"/>
    <col min="1817" max="1819" width="9.140625" style="12"/>
    <col min="1820" max="1820" width="9.5703125" style="12" bestFit="1" customWidth="1"/>
    <col min="1821" max="1824" width="9.28515625" style="12" bestFit="1" customWidth="1"/>
    <col min="1825" max="1825" width="59.42578125" style="12" customWidth="1"/>
    <col min="1826" max="1826" width="29.7109375" style="12" bestFit="1" customWidth="1"/>
    <col min="1827" max="2070" width="9.140625" style="12"/>
    <col min="2071" max="2071" width="26.5703125" style="12" bestFit="1" customWidth="1"/>
    <col min="2072" max="2072" width="11.5703125" style="12" bestFit="1" customWidth="1"/>
    <col min="2073" max="2075" width="9.140625" style="12"/>
    <col min="2076" max="2076" width="9.5703125" style="12" bestFit="1" customWidth="1"/>
    <col min="2077" max="2080" width="9.28515625" style="12" bestFit="1" customWidth="1"/>
    <col min="2081" max="2081" width="59.42578125" style="12" customWidth="1"/>
    <col min="2082" max="2082" width="29.7109375" style="12" bestFit="1" customWidth="1"/>
    <col min="2083" max="2326" width="9.140625" style="12"/>
    <col min="2327" max="2327" width="26.5703125" style="12" bestFit="1" customWidth="1"/>
    <col min="2328" max="2328" width="11.5703125" style="12" bestFit="1" customWidth="1"/>
    <col min="2329" max="2331" width="9.140625" style="12"/>
    <col min="2332" max="2332" width="9.5703125" style="12" bestFit="1" customWidth="1"/>
    <col min="2333" max="2336" width="9.28515625" style="12" bestFit="1" customWidth="1"/>
    <col min="2337" max="2337" width="59.42578125" style="12" customWidth="1"/>
    <col min="2338" max="2338" width="29.7109375" style="12" bestFit="1" customWidth="1"/>
    <col min="2339" max="2582" width="9.140625" style="12"/>
    <col min="2583" max="2583" width="26.5703125" style="12" bestFit="1" customWidth="1"/>
    <col min="2584" max="2584" width="11.5703125" style="12" bestFit="1" customWidth="1"/>
    <col min="2585" max="2587" width="9.140625" style="12"/>
    <col min="2588" max="2588" width="9.5703125" style="12" bestFit="1" customWidth="1"/>
    <col min="2589" max="2592" width="9.28515625" style="12" bestFit="1" customWidth="1"/>
    <col min="2593" max="2593" width="59.42578125" style="12" customWidth="1"/>
    <col min="2594" max="2594" width="29.7109375" style="12" bestFit="1" customWidth="1"/>
    <col min="2595" max="2838" width="9.140625" style="12"/>
    <col min="2839" max="2839" width="26.5703125" style="12" bestFit="1" customWidth="1"/>
    <col min="2840" max="2840" width="11.5703125" style="12" bestFit="1" customWidth="1"/>
    <col min="2841" max="2843" width="9.140625" style="12"/>
    <col min="2844" max="2844" width="9.5703125" style="12" bestFit="1" customWidth="1"/>
    <col min="2845" max="2848" width="9.28515625" style="12" bestFit="1" customWidth="1"/>
    <col min="2849" max="2849" width="59.42578125" style="12" customWidth="1"/>
    <col min="2850" max="2850" width="29.7109375" style="12" bestFit="1" customWidth="1"/>
    <col min="2851" max="3094" width="9.140625" style="12"/>
    <col min="3095" max="3095" width="26.5703125" style="12" bestFit="1" customWidth="1"/>
    <col min="3096" max="3096" width="11.5703125" style="12" bestFit="1" customWidth="1"/>
    <col min="3097" max="3099" width="9.140625" style="12"/>
    <col min="3100" max="3100" width="9.5703125" style="12" bestFit="1" customWidth="1"/>
    <col min="3101" max="3104" width="9.28515625" style="12" bestFit="1" customWidth="1"/>
    <col min="3105" max="3105" width="59.42578125" style="12" customWidth="1"/>
    <col min="3106" max="3106" width="29.7109375" style="12" bestFit="1" customWidth="1"/>
    <col min="3107" max="3350" width="9.140625" style="12"/>
    <col min="3351" max="3351" width="26.5703125" style="12" bestFit="1" customWidth="1"/>
    <col min="3352" max="3352" width="11.5703125" style="12" bestFit="1" customWidth="1"/>
    <col min="3353" max="3355" width="9.140625" style="12"/>
    <col min="3356" max="3356" width="9.5703125" style="12" bestFit="1" customWidth="1"/>
    <col min="3357" max="3360" width="9.28515625" style="12" bestFit="1" customWidth="1"/>
    <col min="3361" max="3361" width="59.42578125" style="12" customWidth="1"/>
    <col min="3362" max="3362" width="29.7109375" style="12" bestFit="1" customWidth="1"/>
    <col min="3363" max="3606" width="9.140625" style="12"/>
    <col min="3607" max="3607" width="26.5703125" style="12" bestFit="1" customWidth="1"/>
    <col min="3608" max="3608" width="11.5703125" style="12" bestFit="1" customWidth="1"/>
    <col min="3609" max="3611" width="9.140625" style="12"/>
    <col min="3612" max="3612" width="9.5703125" style="12" bestFit="1" customWidth="1"/>
    <col min="3613" max="3616" width="9.28515625" style="12" bestFit="1" customWidth="1"/>
    <col min="3617" max="3617" width="59.42578125" style="12" customWidth="1"/>
    <col min="3618" max="3618" width="29.7109375" style="12" bestFit="1" customWidth="1"/>
    <col min="3619" max="3862" width="9.140625" style="12"/>
    <col min="3863" max="3863" width="26.5703125" style="12" bestFit="1" customWidth="1"/>
    <col min="3864" max="3864" width="11.5703125" style="12" bestFit="1" customWidth="1"/>
    <col min="3865" max="3867" width="9.140625" style="12"/>
    <col min="3868" max="3868" width="9.5703125" style="12" bestFit="1" customWidth="1"/>
    <col min="3869" max="3872" width="9.28515625" style="12" bestFit="1" customWidth="1"/>
    <col min="3873" max="3873" width="59.42578125" style="12" customWidth="1"/>
    <col min="3874" max="3874" width="29.7109375" style="12" bestFit="1" customWidth="1"/>
    <col min="3875" max="4118" width="9.140625" style="12"/>
    <col min="4119" max="4119" width="26.5703125" style="12" bestFit="1" customWidth="1"/>
    <col min="4120" max="4120" width="11.5703125" style="12" bestFit="1" customWidth="1"/>
    <col min="4121" max="4123" width="9.140625" style="12"/>
    <col min="4124" max="4124" width="9.5703125" style="12" bestFit="1" customWidth="1"/>
    <col min="4125" max="4128" width="9.28515625" style="12" bestFit="1" customWidth="1"/>
    <col min="4129" max="4129" width="59.42578125" style="12" customWidth="1"/>
    <col min="4130" max="4130" width="29.7109375" style="12" bestFit="1" customWidth="1"/>
    <col min="4131" max="4374" width="9.140625" style="12"/>
    <col min="4375" max="4375" width="26.5703125" style="12" bestFit="1" customWidth="1"/>
    <col min="4376" max="4376" width="11.5703125" style="12" bestFit="1" customWidth="1"/>
    <col min="4377" max="4379" width="9.140625" style="12"/>
    <col min="4380" max="4380" width="9.5703125" style="12" bestFit="1" customWidth="1"/>
    <col min="4381" max="4384" width="9.28515625" style="12" bestFit="1" customWidth="1"/>
    <col min="4385" max="4385" width="59.42578125" style="12" customWidth="1"/>
    <col min="4386" max="4386" width="29.7109375" style="12" bestFit="1" customWidth="1"/>
    <col min="4387" max="4630" width="9.140625" style="12"/>
    <col min="4631" max="4631" width="26.5703125" style="12" bestFit="1" customWidth="1"/>
    <col min="4632" max="4632" width="11.5703125" style="12" bestFit="1" customWidth="1"/>
    <col min="4633" max="4635" width="9.140625" style="12"/>
    <col min="4636" max="4636" width="9.5703125" style="12" bestFit="1" customWidth="1"/>
    <col min="4637" max="4640" width="9.28515625" style="12" bestFit="1" customWidth="1"/>
    <col min="4641" max="4641" width="59.42578125" style="12" customWidth="1"/>
    <col min="4642" max="4642" width="29.7109375" style="12" bestFit="1" customWidth="1"/>
    <col min="4643" max="4886" width="9.140625" style="12"/>
    <col min="4887" max="4887" width="26.5703125" style="12" bestFit="1" customWidth="1"/>
    <col min="4888" max="4888" width="11.5703125" style="12" bestFit="1" customWidth="1"/>
    <col min="4889" max="4891" width="9.140625" style="12"/>
    <col min="4892" max="4892" width="9.5703125" style="12" bestFit="1" customWidth="1"/>
    <col min="4893" max="4896" width="9.28515625" style="12" bestFit="1" customWidth="1"/>
    <col min="4897" max="4897" width="59.42578125" style="12" customWidth="1"/>
    <col min="4898" max="4898" width="29.7109375" style="12" bestFit="1" customWidth="1"/>
    <col min="4899" max="5142" width="9.140625" style="12"/>
    <col min="5143" max="5143" width="26.5703125" style="12" bestFit="1" customWidth="1"/>
    <col min="5144" max="5144" width="11.5703125" style="12" bestFit="1" customWidth="1"/>
    <col min="5145" max="5147" width="9.140625" style="12"/>
    <col min="5148" max="5148" width="9.5703125" style="12" bestFit="1" customWidth="1"/>
    <col min="5149" max="5152" width="9.28515625" style="12" bestFit="1" customWidth="1"/>
    <col min="5153" max="5153" width="59.42578125" style="12" customWidth="1"/>
    <col min="5154" max="5154" width="29.7109375" style="12" bestFit="1" customWidth="1"/>
    <col min="5155" max="5398" width="9.140625" style="12"/>
    <col min="5399" max="5399" width="26.5703125" style="12" bestFit="1" customWidth="1"/>
    <col min="5400" max="5400" width="11.5703125" style="12" bestFit="1" customWidth="1"/>
    <col min="5401" max="5403" width="9.140625" style="12"/>
    <col min="5404" max="5404" width="9.5703125" style="12" bestFit="1" customWidth="1"/>
    <col min="5405" max="5408" width="9.28515625" style="12" bestFit="1" customWidth="1"/>
    <col min="5409" max="5409" width="59.42578125" style="12" customWidth="1"/>
    <col min="5410" max="5410" width="29.7109375" style="12" bestFit="1" customWidth="1"/>
    <col min="5411" max="5654" width="9.140625" style="12"/>
    <col min="5655" max="5655" width="26.5703125" style="12" bestFit="1" customWidth="1"/>
    <col min="5656" max="5656" width="11.5703125" style="12" bestFit="1" customWidth="1"/>
    <col min="5657" max="5659" width="9.140625" style="12"/>
    <col min="5660" max="5660" width="9.5703125" style="12" bestFit="1" customWidth="1"/>
    <col min="5661" max="5664" width="9.28515625" style="12" bestFit="1" customWidth="1"/>
    <col min="5665" max="5665" width="59.42578125" style="12" customWidth="1"/>
    <col min="5666" max="5666" width="29.7109375" style="12" bestFit="1" customWidth="1"/>
    <col min="5667" max="5910" width="9.140625" style="12"/>
    <col min="5911" max="5911" width="26.5703125" style="12" bestFit="1" customWidth="1"/>
    <col min="5912" max="5912" width="11.5703125" style="12" bestFit="1" customWidth="1"/>
    <col min="5913" max="5915" width="9.140625" style="12"/>
    <col min="5916" max="5916" width="9.5703125" style="12" bestFit="1" customWidth="1"/>
    <col min="5917" max="5920" width="9.28515625" style="12" bestFit="1" customWidth="1"/>
    <col min="5921" max="5921" width="59.42578125" style="12" customWidth="1"/>
    <col min="5922" max="5922" width="29.7109375" style="12" bestFit="1" customWidth="1"/>
    <col min="5923" max="6166" width="9.140625" style="12"/>
    <col min="6167" max="6167" width="26.5703125" style="12" bestFit="1" customWidth="1"/>
    <col min="6168" max="6168" width="11.5703125" style="12" bestFit="1" customWidth="1"/>
    <col min="6169" max="6171" width="9.140625" style="12"/>
    <col min="6172" max="6172" width="9.5703125" style="12" bestFit="1" customWidth="1"/>
    <col min="6173" max="6176" width="9.28515625" style="12" bestFit="1" customWidth="1"/>
    <col min="6177" max="6177" width="59.42578125" style="12" customWidth="1"/>
    <col min="6178" max="6178" width="29.7109375" style="12" bestFit="1" customWidth="1"/>
    <col min="6179" max="6422" width="9.140625" style="12"/>
    <col min="6423" max="6423" width="26.5703125" style="12" bestFit="1" customWidth="1"/>
    <col min="6424" max="6424" width="11.5703125" style="12" bestFit="1" customWidth="1"/>
    <col min="6425" max="6427" width="9.140625" style="12"/>
    <col min="6428" max="6428" width="9.5703125" style="12" bestFit="1" customWidth="1"/>
    <col min="6429" max="6432" width="9.28515625" style="12" bestFit="1" customWidth="1"/>
    <col min="6433" max="6433" width="59.42578125" style="12" customWidth="1"/>
    <col min="6434" max="6434" width="29.7109375" style="12" bestFit="1" customWidth="1"/>
    <col min="6435" max="6678" width="9.140625" style="12"/>
    <col min="6679" max="6679" width="26.5703125" style="12" bestFit="1" customWidth="1"/>
    <col min="6680" max="6680" width="11.5703125" style="12" bestFit="1" customWidth="1"/>
    <col min="6681" max="6683" width="9.140625" style="12"/>
    <col min="6684" max="6684" width="9.5703125" style="12" bestFit="1" customWidth="1"/>
    <col min="6685" max="6688" width="9.28515625" style="12" bestFit="1" customWidth="1"/>
    <col min="6689" max="6689" width="59.42578125" style="12" customWidth="1"/>
    <col min="6690" max="6690" width="29.7109375" style="12" bestFit="1" customWidth="1"/>
    <col min="6691" max="6934" width="9.140625" style="12"/>
    <col min="6935" max="6935" width="26.5703125" style="12" bestFit="1" customWidth="1"/>
    <col min="6936" max="6936" width="11.5703125" style="12" bestFit="1" customWidth="1"/>
    <col min="6937" max="6939" width="9.140625" style="12"/>
    <col min="6940" max="6940" width="9.5703125" style="12" bestFit="1" customWidth="1"/>
    <col min="6941" max="6944" width="9.28515625" style="12" bestFit="1" customWidth="1"/>
    <col min="6945" max="6945" width="59.42578125" style="12" customWidth="1"/>
    <col min="6946" max="6946" width="29.7109375" style="12" bestFit="1" customWidth="1"/>
    <col min="6947" max="7190" width="9.140625" style="12"/>
    <col min="7191" max="7191" width="26.5703125" style="12" bestFit="1" customWidth="1"/>
    <col min="7192" max="7192" width="11.5703125" style="12" bestFit="1" customWidth="1"/>
    <col min="7193" max="7195" width="9.140625" style="12"/>
    <col min="7196" max="7196" width="9.5703125" style="12" bestFit="1" customWidth="1"/>
    <col min="7197" max="7200" width="9.28515625" style="12" bestFit="1" customWidth="1"/>
    <col min="7201" max="7201" width="59.42578125" style="12" customWidth="1"/>
    <col min="7202" max="7202" width="29.7109375" style="12" bestFit="1" customWidth="1"/>
    <col min="7203" max="7446" width="9.140625" style="12"/>
    <col min="7447" max="7447" width="26.5703125" style="12" bestFit="1" customWidth="1"/>
    <col min="7448" max="7448" width="11.5703125" style="12" bestFit="1" customWidth="1"/>
    <col min="7449" max="7451" width="9.140625" style="12"/>
    <col min="7452" max="7452" width="9.5703125" style="12" bestFit="1" customWidth="1"/>
    <col min="7453" max="7456" width="9.28515625" style="12" bestFit="1" customWidth="1"/>
    <col min="7457" max="7457" width="59.42578125" style="12" customWidth="1"/>
    <col min="7458" max="7458" width="29.7109375" style="12" bestFit="1" customWidth="1"/>
    <col min="7459" max="7702" width="9.140625" style="12"/>
    <col min="7703" max="7703" width="26.5703125" style="12" bestFit="1" customWidth="1"/>
    <col min="7704" max="7704" width="11.5703125" style="12" bestFit="1" customWidth="1"/>
    <col min="7705" max="7707" width="9.140625" style="12"/>
    <col min="7708" max="7708" width="9.5703125" style="12" bestFit="1" customWidth="1"/>
    <col min="7709" max="7712" width="9.28515625" style="12" bestFit="1" customWidth="1"/>
    <col min="7713" max="7713" width="59.42578125" style="12" customWidth="1"/>
    <col min="7714" max="7714" width="29.7109375" style="12" bestFit="1" customWidth="1"/>
    <col min="7715" max="7958" width="9.140625" style="12"/>
    <col min="7959" max="7959" width="26.5703125" style="12" bestFit="1" customWidth="1"/>
    <col min="7960" max="7960" width="11.5703125" style="12" bestFit="1" customWidth="1"/>
    <col min="7961" max="7963" width="9.140625" style="12"/>
    <col min="7964" max="7964" width="9.5703125" style="12" bestFit="1" customWidth="1"/>
    <col min="7965" max="7968" width="9.28515625" style="12" bestFit="1" customWidth="1"/>
    <col min="7969" max="7969" width="59.42578125" style="12" customWidth="1"/>
    <col min="7970" max="7970" width="29.7109375" style="12" bestFit="1" customWidth="1"/>
    <col min="7971" max="8214" width="9.140625" style="12"/>
    <col min="8215" max="8215" width="26.5703125" style="12" bestFit="1" customWidth="1"/>
    <col min="8216" max="8216" width="11.5703125" style="12" bestFit="1" customWidth="1"/>
    <col min="8217" max="8219" width="9.140625" style="12"/>
    <col min="8220" max="8220" width="9.5703125" style="12" bestFit="1" customWidth="1"/>
    <col min="8221" max="8224" width="9.28515625" style="12" bestFit="1" customWidth="1"/>
    <col min="8225" max="8225" width="59.42578125" style="12" customWidth="1"/>
    <col min="8226" max="8226" width="29.7109375" style="12" bestFit="1" customWidth="1"/>
    <col min="8227" max="8470" width="9.140625" style="12"/>
    <col min="8471" max="8471" width="26.5703125" style="12" bestFit="1" customWidth="1"/>
    <col min="8472" max="8472" width="11.5703125" style="12" bestFit="1" customWidth="1"/>
    <col min="8473" max="8475" width="9.140625" style="12"/>
    <col min="8476" max="8476" width="9.5703125" style="12" bestFit="1" customWidth="1"/>
    <col min="8477" max="8480" width="9.28515625" style="12" bestFit="1" customWidth="1"/>
    <col min="8481" max="8481" width="59.42578125" style="12" customWidth="1"/>
    <col min="8482" max="8482" width="29.7109375" style="12" bestFit="1" customWidth="1"/>
    <col min="8483" max="8726" width="9.140625" style="12"/>
    <col min="8727" max="8727" width="26.5703125" style="12" bestFit="1" customWidth="1"/>
    <col min="8728" max="8728" width="11.5703125" style="12" bestFit="1" customWidth="1"/>
    <col min="8729" max="8731" width="9.140625" style="12"/>
    <col min="8732" max="8732" width="9.5703125" style="12" bestFit="1" customWidth="1"/>
    <col min="8733" max="8736" width="9.28515625" style="12" bestFit="1" customWidth="1"/>
    <col min="8737" max="8737" width="59.42578125" style="12" customWidth="1"/>
    <col min="8738" max="8738" width="29.7109375" style="12" bestFit="1" customWidth="1"/>
    <col min="8739" max="8982" width="9.140625" style="12"/>
    <col min="8983" max="8983" width="26.5703125" style="12" bestFit="1" customWidth="1"/>
    <col min="8984" max="8984" width="11.5703125" style="12" bestFit="1" customWidth="1"/>
    <col min="8985" max="8987" width="9.140625" style="12"/>
    <col min="8988" max="8988" width="9.5703125" style="12" bestFit="1" customWidth="1"/>
    <col min="8989" max="8992" width="9.28515625" style="12" bestFit="1" customWidth="1"/>
    <col min="8993" max="8993" width="59.42578125" style="12" customWidth="1"/>
    <col min="8994" max="8994" width="29.7109375" style="12" bestFit="1" customWidth="1"/>
    <col min="8995" max="9238" width="9.140625" style="12"/>
    <col min="9239" max="9239" width="26.5703125" style="12" bestFit="1" customWidth="1"/>
    <col min="9240" max="9240" width="11.5703125" style="12" bestFit="1" customWidth="1"/>
    <col min="9241" max="9243" width="9.140625" style="12"/>
    <col min="9244" max="9244" width="9.5703125" style="12" bestFit="1" customWidth="1"/>
    <col min="9245" max="9248" width="9.28515625" style="12" bestFit="1" customWidth="1"/>
    <col min="9249" max="9249" width="59.42578125" style="12" customWidth="1"/>
    <col min="9250" max="9250" width="29.7109375" style="12" bestFit="1" customWidth="1"/>
    <col min="9251" max="9494" width="9.140625" style="12"/>
    <col min="9495" max="9495" width="26.5703125" style="12" bestFit="1" customWidth="1"/>
    <col min="9496" max="9496" width="11.5703125" style="12" bestFit="1" customWidth="1"/>
    <col min="9497" max="9499" width="9.140625" style="12"/>
    <col min="9500" max="9500" width="9.5703125" style="12" bestFit="1" customWidth="1"/>
    <col min="9501" max="9504" width="9.28515625" style="12" bestFit="1" customWidth="1"/>
    <col min="9505" max="9505" width="59.42578125" style="12" customWidth="1"/>
    <col min="9506" max="9506" width="29.7109375" style="12" bestFit="1" customWidth="1"/>
    <col min="9507" max="9750" width="9.140625" style="12"/>
    <col min="9751" max="9751" width="26.5703125" style="12" bestFit="1" customWidth="1"/>
    <col min="9752" max="9752" width="11.5703125" style="12" bestFit="1" customWidth="1"/>
    <col min="9753" max="9755" width="9.140625" style="12"/>
    <col min="9756" max="9756" width="9.5703125" style="12" bestFit="1" customWidth="1"/>
    <col min="9757" max="9760" width="9.28515625" style="12" bestFit="1" customWidth="1"/>
    <col min="9761" max="9761" width="59.42578125" style="12" customWidth="1"/>
    <col min="9762" max="9762" width="29.7109375" style="12" bestFit="1" customWidth="1"/>
    <col min="9763" max="10006" width="9.140625" style="12"/>
    <col min="10007" max="10007" width="26.5703125" style="12" bestFit="1" customWidth="1"/>
    <col min="10008" max="10008" width="11.5703125" style="12" bestFit="1" customWidth="1"/>
    <col min="10009" max="10011" width="9.140625" style="12"/>
    <col min="10012" max="10012" width="9.5703125" style="12" bestFit="1" customWidth="1"/>
    <col min="10013" max="10016" width="9.28515625" style="12" bestFit="1" customWidth="1"/>
    <col min="10017" max="10017" width="59.42578125" style="12" customWidth="1"/>
    <col min="10018" max="10018" width="29.7109375" style="12" bestFit="1" customWidth="1"/>
    <col min="10019" max="10262" width="9.140625" style="12"/>
    <col min="10263" max="10263" width="26.5703125" style="12" bestFit="1" customWidth="1"/>
    <col min="10264" max="10264" width="11.5703125" style="12" bestFit="1" customWidth="1"/>
    <col min="10265" max="10267" width="9.140625" style="12"/>
    <col min="10268" max="10268" width="9.5703125" style="12" bestFit="1" customWidth="1"/>
    <col min="10269" max="10272" width="9.28515625" style="12" bestFit="1" customWidth="1"/>
    <col min="10273" max="10273" width="59.42578125" style="12" customWidth="1"/>
    <col min="10274" max="10274" width="29.7109375" style="12" bestFit="1" customWidth="1"/>
    <col min="10275" max="10518" width="9.140625" style="12"/>
    <col min="10519" max="10519" width="26.5703125" style="12" bestFit="1" customWidth="1"/>
    <col min="10520" max="10520" width="11.5703125" style="12" bestFit="1" customWidth="1"/>
    <col min="10521" max="10523" width="9.140625" style="12"/>
    <col min="10524" max="10524" width="9.5703125" style="12" bestFit="1" customWidth="1"/>
    <col min="10525" max="10528" width="9.28515625" style="12" bestFit="1" customWidth="1"/>
    <col min="10529" max="10529" width="59.42578125" style="12" customWidth="1"/>
    <col min="10530" max="10530" width="29.7109375" style="12" bestFit="1" customWidth="1"/>
    <col min="10531" max="10774" width="9.140625" style="12"/>
    <col min="10775" max="10775" width="26.5703125" style="12" bestFit="1" customWidth="1"/>
    <col min="10776" max="10776" width="11.5703125" style="12" bestFit="1" customWidth="1"/>
    <col min="10777" max="10779" width="9.140625" style="12"/>
    <col min="10780" max="10780" width="9.5703125" style="12" bestFit="1" customWidth="1"/>
    <col min="10781" max="10784" width="9.28515625" style="12" bestFit="1" customWidth="1"/>
    <col min="10785" max="10785" width="59.42578125" style="12" customWidth="1"/>
    <col min="10786" max="10786" width="29.7109375" style="12" bestFit="1" customWidth="1"/>
    <col min="10787" max="11030" width="9.140625" style="12"/>
    <col min="11031" max="11031" width="26.5703125" style="12" bestFit="1" customWidth="1"/>
    <col min="11032" max="11032" width="11.5703125" style="12" bestFit="1" customWidth="1"/>
    <col min="11033" max="11035" width="9.140625" style="12"/>
    <col min="11036" max="11036" width="9.5703125" style="12" bestFit="1" customWidth="1"/>
    <col min="11037" max="11040" width="9.28515625" style="12" bestFit="1" customWidth="1"/>
    <col min="11041" max="11041" width="59.42578125" style="12" customWidth="1"/>
    <col min="11042" max="11042" width="29.7109375" style="12" bestFit="1" customWidth="1"/>
    <col min="11043" max="11286" width="9.140625" style="12"/>
    <col min="11287" max="11287" width="26.5703125" style="12" bestFit="1" customWidth="1"/>
    <col min="11288" max="11288" width="11.5703125" style="12" bestFit="1" customWidth="1"/>
    <col min="11289" max="11291" width="9.140625" style="12"/>
    <col min="11292" max="11292" width="9.5703125" style="12" bestFit="1" customWidth="1"/>
    <col min="11293" max="11296" width="9.28515625" style="12" bestFit="1" customWidth="1"/>
    <col min="11297" max="11297" width="59.42578125" style="12" customWidth="1"/>
    <col min="11298" max="11298" width="29.7109375" style="12" bestFit="1" customWidth="1"/>
    <col min="11299" max="11542" width="9.140625" style="12"/>
    <col min="11543" max="11543" width="26.5703125" style="12" bestFit="1" customWidth="1"/>
    <col min="11544" max="11544" width="11.5703125" style="12" bestFit="1" customWidth="1"/>
    <col min="11545" max="11547" width="9.140625" style="12"/>
    <col min="11548" max="11548" width="9.5703125" style="12" bestFit="1" customWidth="1"/>
    <col min="11549" max="11552" width="9.28515625" style="12" bestFit="1" customWidth="1"/>
    <col min="11553" max="11553" width="59.42578125" style="12" customWidth="1"/>
    <col min="11554" max="11554" width="29.7109375" style="12" bestFit="1" customWidth="1"/>
    <col min="11555" max="11798" width="9.140625" style="12"/>
    <col min="11799" max="11799" width="26.5703125" style="12" bestFit="1" customWidth="1"/>
    <col min="11800" max="11800" width="11.5703125" style="12" bestFit="1" customWidth="1"/>
    <col min="11801" max="11803" width="9.140625" style="12"/>
    <col min="11804" max="11804" width="9.5703125" style="12" bestFit="1" customWidth="1"/>
    <col min="11805" max="11808" width="9.28515625" style="12" bestFit="1" customWidth="1"/>
    <col min="11809" max="11809" width="59.42578125" style="12" customWidth="1"/>
    <col min="11810" max="11810" width="29.7109375" style="12" bestFit="1" customWidth="1"/>
    <col min="11811" max="12054" width="9.140625" style="12"/>
    <col min="12055" max="12055" width="26.5703125" style="12" bestFit="1" customWidth="1"/>
    <col min="12056" max="12056" width="11.5703125" style="12" bestFit="1" customWidth="1"/>
    <col min="12057" max="12059" width="9.140625" style="12"/>
    <col min="12060" max="12060" width="9.5703125" style="12" bestFit="1" customWidth="1"/>
    <col min="12061" max="12064" width="9.28515625" style="12" bestFit="1" customWidth="1"/>
    <col min="12065" max="12065" width="59.42578125" style="12" customWidth="1"/>
    <col min="12066" max="12066" width="29.7109375" style="12" bestFit="1" customWidth="1"/>
    <col min="12067" max="12310" width="9.140625" style="12"/>
    <col min="12311" max="12311" width="26.5703125" style="12" bestFit="1" customWidth="1"/>
    <col min="12312" max="12312" width="11.5703125" style="12" bestFit="1" customWidth="1"/>
    <col min="12313" max="12315" width="9.140625" style="12"/>
    <col min="12316" max="12316" width="9.5703125" style="12" bestFit="1" customWidth="1"/>
    <col min="12317" max="12320" width="9.28515625" style="12" bestFit="1" customWidth="1"/>
    <col min="12321" max="12321" width="59.42578125" style="12" customWidth="1"/>
    <col min="12322" max="12322" width="29.7109375" style="12" bestFit="1" customWidth="1"/>
    <col min="12323" max="12566" width="9.140625" style="12"/>
    <col min="12567" max="12567" width="26.5703125" style="12" bestFit="1" customWidth="1"/>
    <col min="12568" max="12568" width="11.5703125" style="12" bestFit="1" customWidth="1"/>
    <col min="12569" max="12571" width="9.140625" style="12"/>
    <col min="12572" max="12572" width="9.5703125" style="12" bestFit="1" customWidth="1"/>
    <col min="12573" max="12576" width="9.28515625" style="12" bestFit="1" customWidth="1"/>
    <col min="12577" max="12577" width="59.42578125" style="12" customWidth="1"/>
    <col min="12578" max="12578" width="29.7109375" style="12" bestFit="1" customWidth="1"/>
    <col min="12579" max="12822" width="9.140625" style="12"/>
    <col min="12823" max="12823" width="26.5703125" style="12" bestFit="1" customWidth="1"/>
    <col min="12824" max="12824" width="11.5703125" style="12" bestFit="1" customWidth="1"/>
    <col min="12825" max="12827" width="9.140625" style="12"/>
    <col min="12828" max="12828" width="9.5703125" style="12" bestFit="1" customWidth="1"/>
    <col min="12829" max="12832" width="9.28515625" style="12" bestFit="1" customWidth="1"/>
    <col min="12833" max="12833" width="59.42578125" style="12" customWidth="1"/>
    <col min="12834" max="12834" width="29.7109375" style="12" bestFit="1" customWidth="1"/>
    <col min="12835" max="13078" width="9.140625" style="12"/>
    <col min="13079" max="13079" width="26.5703125" style="12" bestFit="1" customWidth="1"/>
    <col min="13080" max="13080" width="11.5703125" style="12" bestFit="1" customWidth="1"/>
    <col min="13081" max="13083" width="9.140625" style="12"/>
    <col min="13084" max="13084" width="9.5703125" style="12" bestFit="1" customWidth="1"/>
    <col min="13085" max="13088" width="9.28515625" style="12" bestFit="1" customWidth="1"/>
    <col min="13089" max="13089" width="59.42578125" style="12" customWidth="1"/>
    <col min="13090" max="13090" width="29.7109375" style="12" bestFit="1" customWidth="1"/>
    <col min="13091" max="13334" width="9.140625" style="12"/>
    <col min="13335" max="13335" width="26.5703125" style="12" bestFit="1" customWidth="1"/>
    <col min="13336" max="13336" width="11.5703125" style="12" bestFit="1" customWidth="1"/>
    <col min="13337" max="13339" width="9.140625" style="12"/>
    <col min="13340" max="13340" width="9.5703125" style="12" bestFit="1" customWidth="1"/>
    <col min="13341" max="13344" width="9.28515625" style="12" bestFit="1" customWidth="1"/>
    <col min="13345" max="13345" width="59.42578125" style="12" customWidth="1"/>
    <col min="13346" max="13346" width="29.7109375" style="12" bestFit="1" customWidth="1"/>
    <col min="13347" max="13590" width="9.140625" style="12"/>
    <col min="13591" max="13591" width="26.5703125" style="12" bestFit="1" customWidth="1"/>
    <col min="13592" max="13592" width="11.5703125" style="12" bestFit="1" customWidth="1"/>
    <col min="13593" max="13595" width="9.140625" style="12"/>
    <col min="13596" max="13596" width="9.5703125" style="12" bestFit="1" customWidth="1"/>
    <col min="13597" max="13600" width="9.28515625" style="12" bestFit="1" customWidth="1"/>
    <col min="13601" max="13601" width="59.42578125" style="12" customWidth="1"/>
    <col min="13602" max="13602" width="29.7109375" style="12" bestFit="1" customWidth="1"/>
    <col min="13603" max="13846" width="9.140625" style="12"/>
    <col min="13847" max="13847" width="26.5703125" style="12" bestFit="1" customWidth="1"/>
    <col min="13848" max="13848" width="11.5703125" style="12" bestFit="1" customWidth="1"/>
    <col min="13849" max="13851" width="9.140625" style="12"/>
    <col min="13852" max="13852" width="9.5703125" style="12" bestFit="1" customWidth="1"/>
    <col min="13853" max="13856" width="9.28515625" style="12" bestFit="1" customWidth="1"/>
    <col min="13857" max="13857" width="59.42578125" style="12" customWidth="1"/>
    <col min="13858" max="13858" width="29.7109375" style="12" bestFit="1" customWidth="1"/>
    <col min="13859" max="14102" width="9.140625" style="12"/>
    <col min="14103" max="14103" width="26.5703125" style="12" bestFit="1" customWidth="1"/>
    <col min="14104" max="14104" width="11.5703125" style="12" bestFit="1" customWidth="1"/>
    <col min="14105" max="14107" width="9.140625" style="12"/>
    <col min="14108" max="14108" width="9.5703125" style="12" bestFit="1" customWidth="1"/>
    <col min="14109" max="14112" width="9.28515625" style="12" bestFit="1" customWidth="1"/>
    <col min="14113" max="14113" width="59.42578125" style="12" customWidth="1"/>
    <col min="14114" max="14114" width="29.7109375" style="12" bestFit="1" customWidth="1"/>
    <col min="14115" max="14358" width="9.140625" style="12"/>
    <col min="14359" max="14359" width="26.5703125" style="12" bestFit="1" customWidth="1"/>
    <col min="14360" max="14360" width="11.5703125" style="12" bestFit="1" customWidth="1"/>
    <col min="14361" max="14363" width="9.140625" style="12"/>
    <col min="14364" max="14364" width="9.5703125" style="12" bestFit="1" customWidth="1"/>
    <col min="14365" max="14368" width="9.28515625" style="12" bestFit="1" customWidth="1"/>
    <col min="14369" max="14369" width="59.42578125" style="12" customWidth="1"/>
    <col min="14370" max="14370" width="29.7109375" style="12" bestFit="1" customWidth="1"/>
    <col min="14371" max="14614" width="9.140625" style="12"/>
    <col min="14615" max="14615" width="26.5703125" style="12" bestFit="1" customWidth="1"/>
    <col min="14616" max="14616" width="11.5703125" style="12" bestFit="1" customWidth="1"/>
    <col min="14617" max="14619" width="9.140625" style="12"/>
    <col min="14620" max="14620" width="9.5703125" style="12" bestFit="1" customWidth="1"/>
    <col min="14621" max="14624" width="9.28515625" style="12" bestFit="1" customWidth="1"/>
    <col min="14625" max="14625" width="59.42578125" style="12" customWidth="1"/>
    <col min="14626" max="14626" width="29.7109375" style="12" bestFit="1" customWidth="1"/>
    <col min="14627" max="14870" width="9.140625" style="12"/>
    <col min="14871" max="14871" width="26.5703125" style="12" bestFit="1" customWidth="1"/>
    <col min="14872" max="14872" width="11.5703125" style="12" bestFit="1" customWidth="1"/>
    <col min="14873" max="14875" width="9.140625" style="12"/>
    <col min="14876" max="14876" width="9.5703125" style="12" bestFit="1" customWidth="1"/>
    <col min="14877" max="14880" width="9.28515625" style="12" bestFit="1" customWidth="1"/>
    <col min="14881" max="14881" width="59.42578125" style="12" customWidth="1"/>
    <col min="14882" max="14882" width="29.7109375" style="12" bestFit="1" customWidth="1"/>
    <col min="14883" max="15126" width="9.140625" style="12"/>
    <col min="15127" max="15127" width="26.5703125" style="12" bestFit="1" customWidth="1"/>
    <col min="15128" max="15128" width="11.5703125" style="12" bestFit="1" customWidth="1"/>
    <col min="15129" max="15131" width="9.140625" style="12"/>
    <col min="15132" max="15132" width="9.5703125" style="12" bestFit="1" customWidth="1"/>
    <col min="15133" max="15136" width="9.28515625" style="12" bestFit="1" customWidth="1"/>
    <col min="15137" max="15137" width="59.42578125" style="12" customWidth="1"/>
    <col min="15138" max="15138" width="29.7109375" style="12" bestFit="1" customWidth="1"/>
    <col min="15139" max="15382" width="9.140625" style="12"/>
    <col min="15383" max="15383" width="26.5703125" style="12" bestFit="1" customWidth="1"/>
    <col min="15384" max="15384" width="11.5703125" style="12" bestFit="1" customWidth="1"/>
    <col min="15385" max="15387" width="9.140625" style="12"/>
    <col min="15388" max="15388" width="9.5703125" style="12" bestFit="1" customWidth="1"/>
    <col min="15389" max="15392" width="9.28515625" style="12" bestFit="1" customWidth="1"/>
    <col min="15393" max="15393" width="59.42578125" style="12" customWidth="1"/>
    <col min="15394" max="15394" width="29.7109375" style="12" bestFit="1" customWidth="1"/>
    <col min="15395" max="15638" width="9.140625" style="12"/>
    <col min="15639" max="15639" width="26.5703125" style="12" bestFit="1" customWidth="1"/>
    <col min="15640" max="15640" width="11.5703125" style="12" bestFit="1" customWidth="1"/>
    <col min="15641" max="15643" width="9.140625" style="12"/>
    <col min="15644" max="15644" width="9.5703125" style="12" bestFit="1" customWidth="1"/>
    <col min="15645" max="15648" width="9.28515625" style="12" bestFit="1" customWidth="1"/>
    <col min="15649" max="15649" width="59.42578125" style="12" customWidth="1"/>
    <col min="15650" max="15650" width="29.7109375" style="12" bestFit="1" customWidth="1"/>
    <col min="15651" max="15894" width="9.140625" style="12"/>
    <col min="15895" max="15895" width="26.5703125" style="12" bestFit="1" customWidth="1"/>
    <col min="15896" max="15896" width="11.5703125" style="12" bestFit="1" customWidth="1"/>
    <col min="15897" max="15899" width="9.140625" style="12"/>
    <col min="15900" max="15900" width="9.5703125" style="12" bestFit="1" customWidth="1"/>
    <col min="15901" max="15904" width="9.28515625" style="12" bestFit="1" customWidth="1"/>
    <col min="15905" max="15905" width="59.42578125" style="12" customWidth="1"/>
    <col min="15906" max="15906" width="29.7109375" style="12" bestFit="1" customWidth="1"/>
    <col min="15907" max="16150" width="9.140625" style="12"/>
    <col min="16151" max="16151" width="26.5703125" style="12" bestFit="1" customWidth="1"/>
    <col min="16152" max="16152" width="11.5703125" style="12" bestFit="1" customWidth="1"/>
    <col min="16153" max="16155" width="9.140625" style="12"/>
    <col min="16156" max="16156" width="9.5703125" style="12" bestFit="1" customWidth="1"/>
    <col min="16157" max="16160" width="9.28515625" style="12" bestFit="1" customWidth="1"/>
    <col min="16161" max="16161" width="59.42578125" style="12" customWidth="1"/>
    <col min="16162" max="16162" width="29.7109375" style="12" bestFit="1" customWidth="1"/>
    <col min="16163" max="16384" width="9.140625" style="12"/>
  </cols>
  <sheetData>
    <row r="1" spans="1:45" ht="66" x14ac:dyDescent="0.25">
      <c r="A1" s="51" t="s">
        <v>351</v>
      </c>
      <c r="B1" s="51" t="s">
        <v>74</v>
      </c>
      <c r="C1" s="51" t="s">
        <v>352</v>
      </c>
      <c r="D1" s="51"/>
      <c r="E1" s="52" t="s">
        <v>353</v>
      </c>
      <c r="F1" s="51" t="s">
        <v>73</v>
      </c>
      <c r="G1" s="51" t="s">
        <v>61</v>
      </c>
      <c r="H1" s="51" t="s">
        <v>75</v>
      </c>
      <c r="I1" s="51"/>
      <c r="J1" s="53" t="s">
        <v>84</v>
      </c>
      <c r="K1" s="53" t="s">
        <v>85</v>
      </c>
      <c r="L1" s="54" t="s">
        <v>416</v>
      </c>
      <c r="M1" s="54" t="s">
        <v>417</v>
      </c>
      <c r="N1" s="55" t="s">
        <v>97</v>
      </c>
      <c r="O1" s="55" t="s">
        <v>86</v>
      </c>
      <c r="P1" s="51" t="s">
        <v>420</v>
      </c>
      <c r="Q1" s="51" t="s">
        <v>421</v>
      </c>
      <c r="R1" s="56" t="s">
        <v>422</v>
      </c>
      <c r="S1" s="51" t="s">
        <v>419</v>
      </c>
      <c r="T1" s="51" t="s">
        <v>421</v>
      </c>
      <c r="U1" s="56" t="s">
        <v>422</v>
      </c>
      <c r="V1" s="51" t="s">
        <v>5</v>
      </c>
      <c r="W1" s="57" t="s">
        <v>58</v>
      </c>
      <c r="X1" s="56" t="s">
        <v>412</v>
      </c>
      <c r="Y1" s="56" t="s">
        <v>111</v>
      </c>
      <c r="Z1" s="56" t="s">
        <v>413</v>
      </c>
      <c r="AA1" s="56" t="s">
        <v>411</v>
      </c>
      <c r="AB1" s="56" t="s">
        <v>405</v>
      </c>
      <c r="AC1" s="70" t="s">
        <v>410</v>
      </c>
      <c r="AD1" s="56" t="s">
        <v>406</v>
      </c>
      <c r="AE1" s="56" t="s">
        <v>414</v>
      </c>
      <c r="AF1" s="56" t="s">
        <v>407</v>
      </c>
      <c r="AG1" s="56" t="s">
        <v>408</v>
      </c>
      <c r="AH1" s="56" t="s">
        <v>409</v>
      </c>
      <c r="AI1" s="56" t="s">
        <v>415</v>
      </c>
      <c r="AJ1" s="60" t="s">
        <v>501</v>
      </c>
      <c r="AK1" s="51" t="s">
        <v>0</v>
      </c>
      <c r="AL1" s="51" t="s">
        <v>1</v>
      </c>
      <c r="AM1" s="51" t="s">
        <v>2</v>
      </c>
      <c r="AN1" s="51" t="s">
        <v>3</v>
      </c>
      <c r="AO1" s="51" t="s">
        <v>4</v>
      </c>
      <c r="AP1" s="54" t="s">
        <v>112</v>
      </c>
      <c r="AQ1" s="51" t="s">
        <v>441</v>
      </c>
      <c r="AR1" s="51" t="s">
        <v>502</v>
      </c>
      <c r="AS1" s="51" t="s">
        <v>500</v>
      </c>
    </row>
    <row r="2" spans="1:45" x14ac:dyDescent="0.25">
      <c r="A2" s="13">
        <v>0</v>
      </c>
      <c r="B2" s="13" t="s">
        <v>96</v>
      </c>
      <c r="C2" s="13"/>
      <c r="D2" s="13"/>
      <c r="E2" s="47"/>
      <c r="F2" s="18"/>
      <c r="G2" s="18" t="s">
        <v>69</v>
      </c>
      <c r="H2" s="19"/>
      <c r="I2" s="19"/>
      <c r="J2" s="9"/>
      <c r="K2" s="9"/>
      <c r="L2" s="9"/>
      <c r="M2" s="9">
        <f t="shared" ref="M2:M60" si="0">L2/52</f>
        <v>0</v>
      </c>
      <c r="N2" s="10"/>
      <c r="O2" s="10">
        <f t="shared" ref="O2:O60" si="1">N2*L2</f>
        <v>0</v>
      </c>
      <c r="P2" s="13"/>
      <c r="Q2" s="13"/>
      <c r="R2" s="39"/>
      <c r="S2" s="13"/>
      <c r="T2" s="13"/>
      <c r="U2" s="39"/>
      <c r="V2" s="19"/>
      <c r="W2" s="2"/>
      <c r="X2" s="39">
        <f>O2*11.98%</f>
        <v>0</v>
      </c>
      <c r="Y2" s="39">
        <f>X2-(O2*4.5%)</f>
        <v>0</v>
      </c>
      <c r="Z2" s="39">
        <f t="shared" ref="Z2:Z60" si="2">O2*7.65%</f>
        <v>0</v>
      </c>
      <c r="AA2" s="39"/>
      <c r="AB2" s="39"/>
      <c r="AC2" s="68"/>
      <c r="AD2" s="39"/>
      <c r="AE2" s="39"/>
      <c r="AF2" s="39"/>
      <c r="AG2" s="39"/>
      <c r="AH2" s="39"/>
      <c r="AI2" s="39"/>
      <c r="AJ2" s="62"/>
      <c r="AK2" s="19"/>
      <c r="AL2" s="19"/>
      <c r="AM2" s="19"/>
      <c r="AN2" s="19"/>
      <c r="AO2" s="19"/>
      <c r="AP2" s="43"/>
      <c r="AQ2" s="19"/>
      <c r="AR2" s="74"/>
      <c r="AS2" s="19"/>
    </row>
    <row r="3" spans="1:45" ht="33" x14ac:dyDescent="0.25">
      <c r="A3" s="13" t="s">
        <v>316</v>
      </c>
      <c r="B3" s="13" t="s">
        <v>317</v>
      </c>
      <c r="C3" s="13" t="s">
        <v>318</v>
      </c>
      <c r="D3" s="13" t="s">
        <v>319</v>
      </c>
      <c r="E3" s="47"/>
      <c r="F3" s="14">
        <v>40813</v>
      </c>
      <c r="G3" s="14" t="s">
        <v>66</v>
      </c>
      <c r="H3" s="7" t="s">
        <v>37</v>
      </c>
      <c r="I3" s="18" t="s">
        <v>81</v>
      </c>
      <c r="J3" s="9" t="s">
        <v>87</v>
      </c>
      <c r="K3" s="9"/>
      <c r="L3" s="9">
        <v>208</v>
      </c>
      <c r="M3" s="9">
        <f t="shared" si="0"/>
        <v>4</v>
      </c>
      <c r="N3" s="10">
        <v>21.88</v>
      </c>
      <c r="O3" s="10">
        <f t="shared" si="1"/>
        <v>4551.04</v>
      </c>
      <c r="P3" s="13"/>
      <c r="Q3" s="13"/>
      <c r="R3" s="39"/>
      <c r="S3" s="13"/>
      <c r="T3" s="13"/>
      <c r="U3" s="39"/>
      <c r="V3" s="22"/>
      <c r="W3" s="4" t="s">
        <v>82</v>
      </c>
      <c r="X3" s="39"/>
      <c r="Y3" s="39"/>
      <c r="Z3" s="39">
        <f t="shared" si="2"/>
        <v>348.15456</v>
      </c>
      <c r="AA3" s="49"/>
      <c r="AB3" s="49"/>
      <c r="AC3" s="67"/>
      <c r="AD3" s="49"/>
      <c r="AE3" s="49"/>
      <c r="AF3" s="49"/>
      <c r="AG3" s="49"/>
      <c r="AH3" s="49"/>
      <c r="AI3" s="49"/>
      <c r="AJ3" s="61" t="s">
        <v>384</v>
      </c>
      <c r="AK3" s="23">
        <v>2016</v>
      </c>
      <c r="AL3" s="13">
        <v>2021</v>
      </c>
      <c r="AM3" s="13">
        <v>2026</v>
      </c>
      <c r="AN3" s="13">
        <v>2031</v>
      </c>
      <c r="AO3" s="13">
        <v>2036</v>
      </c>
      <c r="AP3" s="41"/>
      <c r="AQ3" s="22" t="s">
        <v>444</v>
      </c>
      <c r="AR3" s="71" t="s">
        <v>491</v>
      </c>
      <c r="AS3" s="22"/>
    </row>
    <row r="4" spans="1:45" ht="33" x14ac:dyDescent="0.25">
      <c r="A4" s="7" t="s">
        <v>173</v>
      </c>
      <c r="B4" s="7" t="s">
        <v>174</v>
      </c>
      <c r="C4" s="7" t="s">
        <v>175</v>
      </c>
      <c r="D4" s="7" t="s">
        <v>176</v>
      </c>
      <c r="E4" s="46" t="s">
        <v>177</v>
      </c>
      <c r="F4" s="18">
        <v>42255</v>
      </c>
      <c r="G4" s="18" t="s">
        <v>70</v>
      </c>
      <c r="H4" s="7" t="s">
        <v>7</v>
      </c>
      <c r="I4" s="18" t="s">
        <v>81</v>
      </c>
      <c r="J4" s="9" t="s">
        <v>87</v>
      </c>
      <c r="K4" s="9">
        <v>1</v>
      </c>
      <c r="L4" s="9">
        <v>208</v>
      </c>
      <c r="M4" s="9">
        <f t="shared" si="0"/>
        <v>4</v>
      </c>
      <c r="N4" s="10">
        <v>17.28</v>
      </c>
      <c r="O4" s="10">
        <f t="shared" si="1"/>
        <v>3594.2400000000002</v>
      </c>
      <c r="P4" s="7"/>
      <c r="Q4" s="7"/>
      <c r="R4" s="49"/>
      <c r="S4" s="7"/>
      <c r="T4" s="7"/>
      <c r="U4" s="49"/>
      <c r="V4" s="19"/>
      <c r="W4" s="2" t="s">
        <v>82</v>
      </c>
      <c r="X4" s="39"/>
      <c r="Y4" s="39"/>
      <c r="Z4" s="39">
        <f t="shared" si="2"/>
        <v>274.95936</v>
      </c>
      <c r="AA4" s="39"/>
      <c r="AB4" s="39"/>
      <c r="AC4" s="68"/>
      <c r="AD4" s="39"/>
      <c r="AE4" s="39"/>
      <c r="AF4" s="39"/>
      <c r="AG4" s="39"/>
      <c r="AH4" s="39"/>
      <c r="AI4" s="39"/>
      <c r="AJ4" s="62" t="s">
        <v>395</v>
      </c>
      <c r="AK4" s="19">
        <v>2020</v>
      </c>
      <c r="AL4" s="19">
        <v>2025</v>
      </c>
      <c r="AM4" s="19">
        <v>2030</v>
      </c>
      <c r="AN4" s="19">
        <v>2035</v>
      </c>
      <c r="AO4" s="19">
        <v>2040</v>
      </c>
      <c r="AP4" s="43"/>
      <c r="AQ4" s="19"/>
      <c r="AR4" s="71" t="s">
        <v>457</v>
      </c>
      <c r="AS4" s="19"/>
    </row>
    <row r="5" spans="1:45" ht="33" x14ac:dyDescent="0.25">
      <c r="A5" s="13" t="s">
        <v>327</v>
      </c>
      <c r="B5" s="13" t="s">
        <v>328</v>
      </c>
      <c r="C5" s="13" t="s">
        <v>329</v>
      </c>
      <c r="D5" s="13" t="s">
        <v>330</v>
      </c>
      <c r="E5" s="47"/>
      <c r="F5" s="14">
        <v>41220</v>
      </c>
      <c r="G5" s="14" t="s">
        <v>66</v>
      </c>
      <c r="H5" s="7" t="s">
        <v>38</v>
      </c>
      <c r="I5" s="18" t="s">
        <v>81</v>
      </c>
      <c r="J5" s="9" t="s">
        <v>87</v>
      </c>
      <c r="K5" s="9">
        <v>3</v>
      </c>
      <c r="L5" s="9">
        <v>208</v>
      </c>
      <c r="M5" s="9">
        <f t="shared" si="0"/>
        <v>4</v>
      </c>
      <c r="N5" s="10">
        <v>22.76041464</v>
      </c>
      <c r="O5" s="10">
        <f t="shared" si="1"/>
        <v>4734.16624512</v>
      </c>
      <c r="P5" s="13"/>
      <c r="Q5" s="13"/>
      <c r="R5" s="39"/>
      <c r="S5" s="13"/>
      <c r="T5" s="13"/>
      <c r="U5" s="39"/>
      <c r="V5" s="22"/>
      <c r="W5" s="4" t="s">
        <v>82</v>
      </c>
      <c r="X5" s="39"/>
      <c r="Y5" s="39"/>
      <c r="Z5" s="39">
        <f t="shared" si="2"/>
        <v>362.16371775168</v>
      </c>
      <c r="AA5" s="49"/>
      <c r="AB5" s="49"/>
      <c r="AC5" s="67"/>
      <c r="AD5" s="49"/>
      <c r="AE5" s="49"/>
      <c r="AF5" s="49"/>
      <c r="AG5" s="49"/>
      <c r="AH5" s="49"/>
      <c r="AI5" s="49"/>
      <c r="AJ5" s="62" t="s">
        <v>385</v>
      </c>
      <c r="AK5" s="23">
        <v>2017</v>
      </c>
      <c r="AL5" s="13">
        <v>2022</v>
      </c>
      <c r="AM5" s="13">
        <v>2027</v>
      </c>
      <c r="AN5" s="13">
        <v>2032</v>
      </c>
      <c r="AO5" s="13">
        <v>2037</v>
      </c>
      <c r="AP5" s="45"/>
      <c r="AQ5" s="22" t="s">
        <v>444</v>
      </c>
      <c r="AR5" s="71" t="s">
        <v>494</v>
      </c>
      <c r="AS5" s="22"/>
    </row>
    <row r="6" spans="1:45" ht="33" x14ac:dyDescent="0.25">
      <c r="A6" s="7" t="s">
        <v>290</v>
      </c>
      <c r="B6" s="7" t="s">
        <v>291</v>
      </c>
      <c r="C6" s="7" t="s">
        <v>292</v>
      </c>
      <c r="D6" s="7" t="s">
        <v>293</v>
      </c>
      <c r="E6" s="46"/>
      <c r="F6" s="14">
        <v>41773</v>
      </c>
      <c r="G6" s="14" t="s">
        <v>98</v>
      </c>
      <c r="H6" s="7" t="s">
        <v>45</v>
      </c>
      <c r="I6" s="18" t="s">
        <v>80</v>
      </c>
      <c r="J6" s="9" t="s">
        <v>88</v>
      </c>
      <c r="K6" s="9">
        <v>3</v>
      </c>
      <c r="L6" s="9">
        <v>260</v>
      </c>
      <c r="M6" s="9">
        <f t="shared" si="0"/>
        <v>5</v>
      </c>
      <c r="N6" s="10">
        <v>17.979256439999997</v>
      </c>
      <c r="O6" s="10">
        <f t="shared" si="1"/>
        <v>4674.6066743999991</v>
      </c>
      <c r="P6" s="7"/>
      <c r="Q6" s="7"/>
      <c r="R6" s="49"/>
      <c r="S6" s="7"/>
      <c r="T6" s="7"/>
      <c r="U6" s="49"/>
      <c r="V6" s="13"/>
      <c r="W6" s="1" t="s">
        <v>82</v>
      </c>
      <c r="X6" s="39"/>
      <c r="Y6" s="39"/>
      <c r="Z6" s="39">
        <f t="shared" si="2"/>
        <v>357.60741059159994</v>
      </c>
      <c r="AA6" s="39"/>
      <c r="AB6" s="39"/>
      <c r="AC6" s="68"/>
      <c r="AD6" s="39"/>
      <c r="AE6" s="39"/>
      <c r="AF6" s="39"/>
      <c r="AG6" s="39"/>
      <c r="AH6" s="39"/>
      <c r="AI6" s="39"/>
      <c r="AJ6" s="63" t="s">
        <v>393</v>
      </c>
      <c r="AK6" s="20">
        <v>2019</v>
      </c>
      <c r="AL6" s="13">
        <v>2024</v>
      </c>
      <c r="AM6" s="13">
        <v>2029</v>
      </c>
      <c r="AN6" s="13">
        <v>2034</v>
      </c>
      <c r="AO6" s="13">
        <v>2039</v>
      </c>
      <c r="AP6" s="43"/>
      <c r="AQ6" s="13" t="s">
        <v>444</v>
      </c>
      <c r="AR6" s="71" t="s">
        <v>485</v>
      </c>
      <c r="AS6" s="13" t="s">
        <v>442</v>
      </c>
    </row>
    <row r="7" spans="1:45" ht="33" x14ac:dyDescent="0.25">
      <c r="A7" s="13" t="s">
        <v>287</v>
      </c>
      <c r="B7" s="13" t="s">
        <v>288</v>
      </c>
      <c r="C7" s="13" t="s">
        <v>289</v>
      </c>
      <c r="D7" s="13" t="s">
        <v>145</v>
      </c>
      <c r="E7" s="47"/>
      <c r="F7" s="14">
        <v>41695</v>
      </c>
      <c r="G7" s="14" t="s">
        <v>69</v>
      </c>
      <c r="H7" s="7" t="s">
        <v>8</v>
      </c>
      <c r="I7" s="18" t="s">
        <v>80</v>
      </c>
      <c r="J7" s="9" t="s">
        <v>89</v>
      </c>
      <c r="K7" s="9">
        <v>3</v>
      </c>
      <c r="L7" s="9">
        <v>416</v>
      </c>
      <c r="M7" s="9">
        <f t="shared" si="0"/>
        <v>8</v>
      </c>
      <c r="N7" s="10">
        <v>14.93</v>
      </c>
      <c r="O7" s="10">
        <f t="shared" si="1"/>
        <v>6210.88</v>
      </c>
      <c r="P7" s="13"/>
      <c r="Q7" s="13"/>
      <c r="R7" s="39"/>
      <c r="S7" s="13"/>
      <c r="T7" s="13"/>
      <c r="U7" s="39"/>
      <c r="V7" s="13"/>
      <c r="W7" s="1" t="s">
        <v>82</v>
      </c>
      <c r="X7" s="39"/>
      <c r="Y7" s="39"/>
      <c r="Z7" s="39">
        <f t="shared" si="2"/>
        <v>475.13231999999999</v>
      </c>
      <c r="AA7" s="39"/>
      <c r="AB7" s="39"/>
      <c r="AC7" s="68"/>
      <c r="AD7" s="39"/>
      <c r="AE7" s="39"/>
      <c r="AF7" s="39"/>
      <c r="AG7" s="39"/>
      <c r="AH7" s="39"/>
      <c r="AI7" s="39"/>
      <c r="AJ7" s="62" t="s">
        <v>386</v>
      </c>
      <c r="AK7" s="13">
        <v>2019</v>
      </c>
      <c r="AL7" s="13">
        <v>2024</v>
      </c>
      <c r="AM7" s="13">
        <v>2029</v>
      </c>
      <c r="AN7" s="13">
        <v>2034</v>
      </c>
      <c r="AO7" s="27">
        <v>2039</v>
      </c>
      <c r="AP7" s="41"/>
      <c r="AQ7" s="13" t="s">
        <v>444</v>
      </c>
      <c r="AR7" s="71" t="s">
        <v>484</v>
      </c>
      <c r="AS7" s="13" t="s">
        <v>442</v>
      </c>
    </row>
    <row r="8" spans="1:45" ht="54" x14ac:dyDescent="0.25">
      <c r="A8" s="7" t="s">
        <v>215</v>
      </c>
      <c r="B8" s="7" t="s">
        <v>216</v>
      </c>
      <c r="C8" s="7" t="s">
        <v>217</v>
      </c>
      <c r="D8" s="7" t="s">
        <v>218</v>
      </c>
      <c r="E8" s="46" t="s">
        <v>219</v>
      </c>
      <c r="F8" s="18">
        <v>36586</v>
      </c>
      <c r="G8" s="18" t="s">
        <v>65</v>
      </c>
      <c r="H8" s="8" t="s">
        <v>15</v>
      </c>
      <c r="I8" s="18" t="s">
        <v>80</v>
      </c>
      <c r="J8" s="9" t="s">
        <v>89</v>
      </c>
      <c r="K8" s="9">
        <v>7</v>
      </c>
      <c r="L8" s="9">
        <v>624</v>
      </c>
      <c r="M8" s="9">
        <f t="shared" si="0"/>
        <v>12</v>
      </c>
      <c r="N8" s="10">
        <v>16.160430716438402</v>
      </c>
      <c r="O8" s="10">
        <f t="shared" si="1"/>
        <v>10084.108767057563</v>
      </c>
      <c r="P8" s="7"/>
      <c r="Q8" s="7"/>
      <c r="R8" s="49"/>
      <c r="S8" s="7"/>
      <c r="T8" s="7"/>
      <c r="U8" s="49"/>
      <c r="V8" s="19"/>
      <c r="W8" s="2" t="s">
        <v>57</v>
      </c>
      <c r="X8" s="39"/>
      <c r="Y8" s="39"/>
      <c r="Z8" s="39">
        <f t="shared" si="2"/>
        <v>771.43432067990364</v>
      </c>
      <c r="AA8" s="39"/>
      <c r="AB8" s="39"/>
      <c r="AC8" s="68"/>
      <c r="AD8" s="39"/>
      <c r="AE8" s="39"/>
      <c r="AF8" s="39"/>
      <c r="AG8" s="39"/>
      <c r="AH8" s="39"/>
      <c r="AI8" s="39"/>
      <c r="AJ8" s="62" t="s">
        <v>360</v>
      </c>
      <c r="AK8" s="16">
        <v>2005</v>
      </c>
      <c r="AL8" s="16">
        <v>2010</v>
      </c>
      <c r="AM8" s="23">
        <v>2015</v>
      </c>
      <c r="AN8" s="19">
        <v>2020</v>
      </c>
      <c r="AO8" s="19">
        <v>2025</v>
      </c>
      <c r="AP8" s="43" t="s">
        <v>14</v>
      </c>
      <c r="AQ8" s="19" t="s">
        <v>444</v>
      </c>
      <c r="AR8" s="71" t="s">
        <v>467</v>
      </c>
      <c r="AS8" s="19"/>
    </row>
    <row r="9" spans="1:45" x14ac:dyDescent="0.25">
      <c r="A9" s="13">
        <v>0</v>
      </c>
      <c r="B9" s="13" t="s">
        <v>96</v>
      </c>
      <c r="C9" s="13"/>
      <c r="D9" s="13"/>
      <c r="E9" s="47"/>
      <c r="F9" s="18"/>
      <c r="G9" s="18" t="s">
        <v>70</v>
      </c>
      <c r="H9" s="7" t="s">
        <v>7</v>
      </c>
      <c r="I9" s="19"/>
      <c r="J9" s="9" t="s">
        <v>88</v>
      </c>
      <c r="K9" s="9">
        <v>1</v>
      </c>
      <c r="L9" s="9">
        <v>624</v>
      </c>
      <c r="M9" s="9">
        <f t="shared" si="0"/>
        <v>12</v>
      </c>
      <c r="N9" s="10">
        <v>14.35</v>
      </c>
      <c r="O9" s="10">
        <f t="shared" si="1"/>
        <v>8954.4</v>
      </c>
      <c r="P9" s="13"/>
      <c r="Q9" s="13"/>
      <c r="R9" s="39"/>
      <c r="S9" s="13"/>
      <c r="T9" s="13"/>
      <c r="U9" s="39"/>
      <c r="V9" s="19"/>
      <c r="W9" s="2"/>
      <c r="X9" s="39">
        <f>O9*11.98%</f>
        <v>1072.73712</v>
      </c>
      <c r="Y9" s="39">
        <f>X9-(O9*4.5%)</f>
        <v>669.78912000000003</v>
      </c>
      <c r="Z9" s="39">
        <f t="shared" si="2"/>
        <v>685.01159999999993</v>
      </c>
      <c r="AA9" s="39"/>
      <c r="AB9" s="39"/>
      <c r="AC9" s="68"/>
      <c r="AD9" s="39"/>
      <c r="AE9" s="39"/>
      <c r="AF9" s="39"/>
      <c r="AG9" s="39"/>
      <c r="AH9" s="39"/>
      <c r="AI9" s="39"/>
      <c r="AJ9" s="62"/>
      <c r="AK9" s="19"/>
      <c r="AL9" s="19"/>
      <c r="AM9" s="19"/>
      <c r="AN9" s="19"/>
      <c r="AO9" s="19"/>
      <c r="AP9" s="43"/>
      <c r="AQ9" s="19"/>
      <c r="AR9" s="74"/>
      <c r="AS9" s="19"/>
    </row>
    <row r="10" spans="1:45" ht="33" x14ac:dyDescent="0.25">
      <c r="A10" s="7" t="s">
        <v>133</v>
      </c>
      <c r="B10" s="7" t="s">
        <v>134</v>
      </c>
      <c r="C10" s="7" t="s">
        <v>135</v>
      </c>
      <c r="D10" s="7" t="s">
        <v>121</v>
      </c>
      <c r="E10" s="46" t="s">
        <v>136</v>
      </c>
      <c r="F10" s="18">
        <v>42338</v>
      </c>
      <c r="G10" s="18" t="s">
        <v>65</v>
      </c>
      <c r="H10" s="7" t="s">
        <v>36</v>
      </c>
      <c r="I10" s="18" t="s">
        <v>80</v>
      </c>
      <c r="J10" s="9" t="s">
        <v>90</v>
      </c>
      <c r="K10" s="9">
        <v>1</v>
      </c>
      <c r="L10" s="9">
        <v>832</v>
      </c>
      <c r="M10" s="9">
        <f t="shared" si="0"/>
        <v>16</v>
      </c>
      <c r="N10" s="10">
        <v>9.61</v>
      </c>
      <c r="O10" s="10">
        <f t="shared" si="1"/>
        <v>7995.5199999999995</v>
      </c>
      <c r="P10" s="7"/>
      <c r="Q10" s="7"/>
      <c r="R10" s="49"/>
      <c r="S10" s="7"/>
      <c r="T10" s="7"/>
      <c r="U10" s="49"/>
      <c r="V10" s="19"/>
      <c r="W10" s="2" t="s">
        <v>82</v>
      </c>
      <c r="X10" s="39"/>
      <c r="Y10" s="39"/>
      <c r="Z10" s="39">
        <f t="shared" si="2"/>
        <v>611.6572799999999</v>
      </c>
      <c r="AA10" s="39"/>
      <c r="AB10" s="39"/>
      <c r="AC10" s="68"/>
      <c r="AD10" s="39"/>
      <c r="AE10" s="39"/>
      <c r="AF10" s="39"/>
      <c r="AG10" s="39"/>
      <c r="AH10" s="39"/>
      <c r="AI10" s="39"/>
      <c r="AJ10" s="61" t="s">
        <v>398</v>
      </c>
      <c r="AK10" s="19">
        <v>2020</v>
      </c>
      <c r="AL10" s="19">
        <v>2025</v>
      </c>
      <c r="AM10" s="19">
        <v>2030</v>
      </c>
      <c r="AN10" s="19">
        <v>2035</v>
      </c>
      <c r="AO10" s="19">
        <v>2040</v>
      </c>
      <c r="AP10" s="43"/>
      <c r="AQ10" s="19" t="s">
        <v>444</v>
      </c>
      <c r="AR10" s="71" t="s">
        <v>448</v>
      </c>
      <c r="AS10" s="19" t="s">
        <v>81</v>
      </c>
    </row>
    <row r="11" spans="1:45" ht="33" x14ac:dyDescent="0.25">
      <c r="A11" s="7" t="s">
        <v>182</v>
      </c>
      <c r="B11" s="7" t="s">
        <v>183</v>
      </c>
      <c r="C11" s="7" t="s">
        <v>184</v>
      </c>
      <c r="D11" s="7" t="s">
        <v>185</v>
      </c>
      <c r="E11" s="46" t="s">
        <v>186</v>
      </c>
      <c r="F11" s="18">
        <v>43045</v>
      </c>
      <c r="G11" s="18" t="s">
        <v>65</v>
      </c>
      <c r="H11" s="7" t="s">
        <v>36</v>
      </c>
      <c r="I11" s="18" t="s">
        <v>80</v>
      </c>
      <c r="J11" s="9" t="s">
        <v>90</v>
      </c>
      <c r="K11" s="9">
        <v>1</v>
      </c>
      <c r="L11" s="9">
        <v>832</v>
      </c>
      <c r="M11" s="9">
        <f t="shared" si="0"/>
        <v>16</v>
      </c>
      <c r="N11" s="10">
        <v>9.06</v>
      </c>
      <c r="O11" s="10">
        <f t="shared" si="1"/>
        <v>7537.92</v>
      </c>
      <c r="P11" s="7"/>
      <c r="Q11" s="7"/>
      <c r="R11" s="49"/>
      <c r="S11" s="7"/>
      <c r="T11" s="7"/>
      <c r="U11" s="49"/>
      <c r="V11" s="19"/>
      <c r="W11" s="2" t="s">
        <v>82</v>
      </c>
      <c r="X11" s="39"/>
      <c r="Y11" s="39"/>
      <c r="Z11" s="39">
        <f t="shared" si="2"/>
        <v>576.65088000000003</v>
      </c>
      <c r="AA11" s="39"/>
      <c r="AB11" s="39"/>
      <c r="AC11" s="68"/>
      <c r="AD11" s="39"/>
      <c r="AE11" s="39"/>
      <c r="AF11" s="39"/>
      <c r="AG11" s="39"/>
      <c r="AH11" s="39"/>
      <c r="AI11" s="39"/>
      <c r="AJ11" s="64" t="s">
        <v>404</v>
      </c>
      <c r="AK11" s="19">
        <v>2022</v>
      </c>
      <c r="AL11" s="19">
        <v>2027</v>
      </c>
      <c r="AM11" s="19">
        <v>2032</v>
      </c>
      <c r="AN11" s="19">
        <v>2037</v>
      </c>
      <c r="AO11" s="19">
        <v>2042</v>
      </c>
      <c r="AP11" s="43"/>
      <c r="AQ11" s="19" t="s">
        <v>444</v>
      </c>
      <c r="AR11" s="71" t="s">
        <v>459</v>
      </c>
      <c r="AS11" s="19" t="s">
        <v>81</v>
      </c>
    </row>
    <row r="12" spans="1:45" ht="33" x14ac:dyDescent="0.25">
      <c r="A12" s="7" t="s">
        <v>246</v>
      </c>
      <c r="B12" s="7" t="s">
        <v>247</v>
      </c>
      <c r="C12" s="7" t="s">
        <v>248</v>
      </c>
      <c r="D12" s="7" t="s">
        <v>131</v>
      </c>
      <c r="E12" s="46"/>
      <c r="F12" s="18">
        <v>42984</v>
      </c>
      <c r="G12" s="18" t="s">
        <v>65</v>
      </c>
      <c r="H12" s="7" t="s">
        <v>36</v>
      </c>
      <c r="I12" s="18" t="s">
        <v>80</v>
      </c>
      <c r="J12" s="9" t="s">
        <v>90</v>
      </c>
      <c r="K12" s="9">
        <v>1</v>
      </c>
      <c r="L12" s="9">
        <v>832</v>
      </c>
      <c r="M12" s="9">
        <f t="shared" si="0"/>
        <v>16</v>
      </c>
      <c r="N12" s="10">
        <v>9.06</v>
      </c>
      <c r="O12" s="10">
        <f t="shared" si="1"/>
        <v>7537.92</v>
      </c>
      <c r="P12" s="7"/>
      <c r="Q12" s="7"/>
      <c r="R12" s="49"/>
      <c r="S12" s="7"/>
      <c r="T12" s="7"/>
      <c r="U12" s="49"/>
      <c r="V12" s="19"/>
      <c r="W12" s="2" t="s">
        <v>82</v>
      </c>
      <c r="X12" s="39"/>
      <c r="Y12" s="39"/>
      <c r="Z12" s="39">
        <f t="shared" si="2"/>
        <v>576.65088000000003</v>
      </c>
      <c r="AA12" s="39"/>
      <c r="AB12" s="39"/>
      <c r="AC12" s="68"/>
      <c r="AD12" s="39"/>
      <c r="AE12" s="39"/>
      <c r="AF12" s="39"/>
      <c r="AG12" s="39"/>
      <c r="AH12" s="39"/>
      <c r="AI12" s="39"/>
      <c r="AJ12" s="64" t="s">
        <v>403</v>
      </c>
      <c r="AK12" s="19">
        <v>2022</v>
      </c>
      <c r="AL12" s="19">
        <v>2027</v>
      </c>
      <c r="AM12" s="19">
        <v>2032</v>
      </c>
      <c r="AN12" s="19">
        <v>2037</v>
      </c>
      <c r="AO12" s="19">
        <v>2042</v>
      </c>
      <c r="AP12" s="43"/>
      <c r="AQ12" s="19" t="s">
        <v>444</v>
      </c>
      <c r="AR12" s="71" t="s">
        <v>474</v>
      </c>
      <c r="AS12" s="19" t="s">
        <v>442</v>
      </c>
    </row>
    <row r="13" spans="1:45" ht="33" x14ac:dyDescent="0.25">
      <c r="A13" s="7" t="s">
        <v>279</v>
      </c>
      <c r="B13" s="7" t="s">
        <v>280</v>
      </c>
      <c r="C13" s="7" t="s">
        <v>281</v>
      </c>
      <c r="D13" s="7" t="s">
        <v>131</v>
      </c>
      <c r="E13" s="46" t="s">
        <v>282</v>
      </c>
      <c r="F13" s="18">
        <v>42667</v>
      </c>
      <c r="G13" s="18" t="s">
        <v>65</v>
      </c>
      <c r="H13" s="7" t="s">
        <v>36</v>
      </c>
      <c r="I13" s="18" t="s">
        <v>80</v>
      </c>
      <c r="J13" s="9" t="s">
        <v>90</v>
      </c>
      <c r="K13" s="9">
        <v>1</v>
      </c>
      <c r="L13" s="9">
        <v>832</v>
      </c>
      <c r="M13" s="9">
        <f t="shared" si="0"/>
        <v>16</v>
      </c>
      <c r="N13" s="10">
        <v>9.24</v>
      </c>
      <c r="O13" s="10">
        <f t="shared" si="1"/>
        <v>7687.68</v>
      </c>
      <c r="P13" s="7"/>
      <c r="Q13" s="7"/>
      <c r="R13" s="49"/>
      <c r="S13" s="7"/>
      <c r="T13" s="7"/>
      <c r="U13" s="49"/>
      <c r="V13" s="19"/>
      <c r="W13" s="2" t="s">
        <v>82</v>
      </c>
      <c r="X13" s="39"/>
      <c r="Y13" s="39"/>
      <c r="Z13" s="39">
        <f t="shared" si="2"/>
        <v>588.10752000000002</v>
      </c>
      <c r="AA13" s="39"/>
      <c r="AB13" s="39"/>
      <c r="AC13" s="68"/>
      <c r="AD13" s="39"/>
      <c r="AE13" s="39"/>
      <c r="AF13" s="39"/>
      <c r="AG13" s="39"/>
      <c r="AH13" s="39"/>
      <c r="AI13" s="39"/>
      <c r="AJ13" s="64" t="s">
        <v>399</v>
      </c>
      <c r="AK13" s="19">
        <v>2021</v>
      </c>
      <c r="AL13" s="19">
        <v>2026</v>
      </c>
      <c r="AM13" s="19">
        <v>2031</v>
      </c>
      <c r="AN13" s="19">
        <v>2036</v>
      </c>
      <c r="AO13" s="19">
        <v>2041</v>
      </c>
      <c r="AP13" s="43"/>
      <c r="AQ13" s="19" t="s">
        <v>444</v>
      </c>
      <c r="AR13" s="71" t="s">
        <v>482</v>
      </c>
      <c r="AS13" s="19" t="s">
        <v>81</v>
      </c>
    </row>
    <row r="14" spans="1:45" ht="33" x14ac:dyDescent="0.25">
      <c r="A14" s="7" t="s">
        <v>312</v>
      </c>
      <c r="B14" s="7" t="s">
        <v>313</v>
      </c>
      <c r="C14" s="7" t="s">
        <v>314</v>
      </c>
      <c r="D14" s="7" t="s">
        <v>121</v>
      </c>
      <c r="E14" s="46" t="s">
        <v>315</v>
      </c>
      <c r="F14" s="18">
        <v>33430</v>
      </c>
      <c r="G14" s="18" t="s">
        <v>70</v>
      </c>
      <c r="H14" s="8" t="s">
        <v>7</v>
      </c>
      <c r="I14" s="18" t="s">
        <v>80</v>
      </c>
      <c r="J14" s="9" t="s">
        <v>88</v>
      </c>
      <c r="K14" s="9">
        <v>11</v>
      </c>
      <c r="L14" s="9">
        <v>832</v>
      </c>
      <c r="M14" s="9">
        <f t="shared" si="0"/>
        <v>16</v>
      </c>
      <c r="N14" s="10">
        <v>21.065564471371392</v>
      </c>
      <c r="O14" s="10">
        <f t="shared" si="1"/>
        <v>17526.549640180998</v>
      </c>
      <c r="P14" s="7"/>
      <c r="Q14" s="7"/>
      <c r="R14" s="49"/>
      <c r="S14" s="7"/>
      <c r="T14" s="7"/>
      <c r="U14" s="49"/>
      <c r="V14" s="19"/>
      <c r="W14" s="2" t="s">
        <v>57</v>
      </c>
      <c r="X14" s="39"/>
      <c r="Y14" s="39"/>
      <c r="Z14" s="39">
        <f t="shared" si="2"/>
        <v>1340.7810474738462</v>
      </c>
      <c r="AA14" s="39">
        <v>45</v>
      </c>
      <c r="AB14" s="39"/>
      <c r="AC14" s="68"/>
      <c r="AD14" s="39"/>
      <c r="AE14" s="39"/>
      <c r="AF14" s="39"/>
      <c r="AG14" s="39"/>
      <c r="AH14" s="39">
        <v>4.0199999999999996</v>
      </c>
      <c r="AI14" s="39">
        <v>4.6900000000000004</v>
      </c>
      <c r="AJ14" s="65" t="s">
        <v>354</v>
      </c>
      <c r="AK14" s="16">
        <v>1996</v>
      </c>
      <c r="AL14" s="16">
        <v>2001</v>
      </c>
      <c r="AM14" s="16">
        <v>2006</v>
      </c>
      <c r="AN14" s="16">
        <v>2011</v>
      </c>
      <c r="AO14" s="16">
        <v>2016</v>
      </c>
      <c r="AP14" s="44"/>
      <c r="AQ14" s="19" t="s">
        <v>444</v>
      </c>
      <c r="AR14" s="71" t="s">
        <v>490</v>
      </c>
      <c r="AS14" s="19"/>
    </row>
    <row r="15" spans="1:45" ht="33" x14ac:dyDescent="0.25">
      <c r="A15" s="7" t="s">
        <v>142</v>
      </c>
      <c r="B15" s="7" t="s">
        <v>143</v>
      </c>
      <c r="C15" s="7" t="s">
        <v>144</v>
      </c>
      <c r="D15" s="7" t="s">
        <v>145</v>
      </c>
      <c r="E15" s="46"/>
      <c r="F15" s="18">
        <v>36034</v>
      </c>
      <c r="G15" s="18" t="s">
        <v>70</v>
      </c>
      <c r="H15" s="8" t="s">
        <v>7</v>
      </c>
      <c r="I15" s="18" t="s">
        <v>80</v>
      </c>
      <c r="J15" s="9" t="s">
        <v>88</v>
      </c>
      <c r="K15" s="9">
        <v>10</v>
      </c>
      <c r="L15" s="9">
        <v>950</v>
      </c>
      <c r="M15" s="9">
        <f t="shared" si="0"/>
        <v>18.26923076923077</v>
      </c>
      <c r="N15" s="10">
        <v>20.652514187619012</v>
      </c>
      <c r="O15" s="10">
        <f t="shared" si="1"/>
        <v>19619.888478238063</v>
      </c>
      <c r="P15" s="7"/>
      <c r="Q15" s="7"/>
      <c r="R15" s="49"/>
      <c r="S15" s="7"/>
      <c r="T15" s="7"/>
      <c r="U15" s="49"/>
      <c r="V15" s="19"/>
      <c r="W15" s="2" t="s">
        <v>57</v>
      </c>
      <c r="X15" s="39"/>
      <c r="Y15" s="39"/>
      <c r="Z15" s="39">
        <f t="shared" si="2"/>
        <v>1500.9214685852119</v>
      </c>
      <c r="AA15" s="39"/>
      <c r="AB15" s="39"/>
      <c r="AC15" s="68"/>
      <c r="AD15" s="39"/>
      <c r="AE15" s="39"/>
      <c r="AF15" s="39"/>
      <c r="AG15" s="39"/>
      <c r="AH15" s="39">
        <v>5.83</v>
      </c>
      <c r="AI15" s="39">
        <v>6.8</v>
      </c>
      <c r="AJ15" s="65" t="s">
        <v>356</v>
      </c>
      <c r="AK15" s="16">
        <v>2003</v>
      </c>
      <c r="AL15" s="16">
        <v>2008</v>
      </c>
      <c r="AM15" s="16">
        <v>2013</v>
      </c>
      <c r="AN15" s="21">
        <v>2018</v>
      </c>
      <c r="AO15" s="19">
        <v>2023</v>
      </c>
      <c r="AP15" s="43"/>
      <c r="AQ15" s="19" t="s">
        <v>444</v>
      </c>
      <c r="AR15" s="71" t="s">
        <v>450</v>
      </c>
      <c r="AS15" s="19"/>
    </row>
    <row r="16" spans="1:45" ht="33" x14ac:dyDescent="0.25">
      <c r="A16" s="7" t="s">
        <v>232</v>
      </c>
      <c r="B16" s="7" t="s">
        <v>233</v>
      </c>
      <c r="C16" s="7" t="s">
        <v>234</v>
      </c>
      <c r="D16" s="7" t="s">
        <v>235</v>
      </c>
      <c r="E16" s="46"/>
      <c r="F16" s="18">
        <v>42983</v>
      </c>
      <c r="G16" s="18" t="s">
        <v>68</v>
      </c>
      <c r="H16" s="7" t="s">
        <v>27</v>
      </c>
      <c r="I16" s="18" t="s">
        <v>80</v>
      </c>
      <c r="J16" s="9" t="s">
        <v>91</v>
      </c>
      <c r="K16" s="9">
        <v>1</v>
      </c>
      <c r="L16" s="9">
        <v>988</v>
      </c>
      <c r="M16" s="9">
        <f t="shared" si="0"/>
        <v>19</v>
      </c>
      <c r="N16" s="10">
        <v>12.29</v>
      </c>
      <c r="O16" s="10">
        <f t="shared" si="1"/>
        <v>12142.519999999999</v>
      </c>
      <c r="P16" s="7"/>
      <c r="Q16" s="7"/>
      <c r="R16" s="49"/>
      <c r="S16" s="7"/>
      <c r="T16" s="7"/>
      <c r="U16" s="49"/>
      <c r="V16" s="19"/>
      <c r="W16" s="2" t="s">
        <v>82</v>
      </c>
      <c r="X16" s="39"/>
      <c r="Y16" s="39"/>
      <c r="Z16" s="39">
        <f t="shared" si="2"/>
        <v>928.90277999999989</v>
      </c>
      <c r="AA16" s="39"/>
      <c r="AB16" s="39"/>
      <c r="AC16" s="68"/>
      <c r="AD16" s="39"/>
      <c r="AE16" s="39"/>
      <c r="AF16" s="39"/>
      <c r="AG16" s="39"/>
      <c r="AH16" s="39"/>
      <c r="AI16" s="39"/>
      <c r="AJ16" s="65" t="s">
        <v>356</v>
      </c>
      <c r="AK16" s="19">
        <v>2022</v>
      </c>
      <c r="AL16" s="19">
        <v>2027</v>
      </c>
      <c r="AM16" s="19">
        <v>2032</v>
      </c>
      <c r="AN16" s="19">
        <v>2037</v>
      </c>
      <c r="AO16" s="19">
        <v>2042</v>
      </c>
      <c r="AP16" s="43" t="s">
        <v>55</v>
      </c>
      <c r="AQ16" s="19" t="s">
        <v>442</v>
      </c>
      <c r="AR16" s="71" t="s">
        <v>471</v>
      </c>
      <c r="AS16" s="19" t="s">
        <v>503</v>
      </c>
    </row>
    <row r="17" spans="1:45" x14ac:dyDescent="0.25">
      <c r="A17" s="13">
        <v>0</v>
      </c>
      <c r="B17" s="13" t="s">
        <v>96</v>
      </c>
      <c r="C17" s="13"/>
      <c r="D17" s="13"/>
      <c r="E17" s="47"/>
      <c r="F17" s="18"/>
      <c r="G17" s="18" t="s">
        <v>65</v>
      </c>
      <c r="H17" s="7" t="s">
        <v>15</v>
      </c>
      <c r="I17" s="19"/>
      <c r="J17" s="9" t="s">
        <v>89</v>
      </c>
      <c r="K17" s="9">
        <v>1</v>
      </c>
      <c r="L17" s="9">
        <v>988</v>
      </c>
      <c r="M17" s="9">
        <f t="shared" si="0"/>
        <v>19</v>
      </c>
      <c r="N17" s="10">
        <v>14.35</v>
      </c>
      <c r="O17" s="10">
        <f t="shared" si="1"/>
        <v>14177.8</v>
      </c>
      <c r="P17" s="13"/>
      <c r="Q17" s="13"/>
      <c r="R17" s="39"/>
      <c r="S17" s="13"/>
      <c r="T17" s="13"/>
      <c r="U17" s="39"/>
      <c r="V17" s="19"/>
      <c r="W17" s="2"/>
      <c r="X17" s="39">
        <f t="shared" ref="X17:X22" si="3">O17*11.98%</f>
        <v>1698.50044</v>
      </c>
      <c r="Y17" s="39">
        <f t="shared" ref="Y17:Y22" si="4">X17-(O17*4.5%)</f>
        <v>1060.49944</v>
      </c>
      <c r="Z17" s="39">
        <f t="shared" si="2"/>
        <v>1084.6016999999999</v>
      </c>
      <c r="AA17" s="39"/>
      <c r="AB17" s="39"/>
      <c r="AC17" s="68"/>
      <c r="AD17" s="39"/>
      <c r="AE17" s="39"/>
      <c r="AF17" s="39"/>
      <c r="AG17" s="39"/>
      <c r="AH17" s="39"/>
      <c r="AI17" s="39"/>
      <c r="AJ17" s="65"/>
      <c r="AK17" s="19"/>
      <c r="AL17" s="19"/>
      <c r="AM17" s="19"/>
      <c r="AN17" s="19"/>
      <c r="AO17" s="19"/>
      <c r="AP17" s="43"/>
      <c r="AQ17" s="19"/>
      <c r="AR17" s="74"/>
      <c r="AS17" s="19"/>
    </row>
    <row r="18" spans="1:45" ht="33" x14ac:dyDescent="0.25">
      <c r="A18" s="7" t="s">
        <v>323</v>
      </c>
      <c r="B18" s="7" t="s">
        <v>324</v>
      </c>
      <c r="C18" s="7" t="s">
        <v>325</v>
      </c>
      <c r="D18" s="7" t="s">
        <v>269</v>
      </c>
      <c r="E18" s="46" t="s">
        <v>326</v>
      </c>
      <c r="F18" s="18">
        <v>42296</v>
      </c>
      <c r="G18" s="18" t="s">
        <v>70</v>
      </c>
      <c r="H18" s="7" t="s">
        <v>7</v>
      </c>
      <c r="I18" s="18" t="s">
        <v>79</v>
      </c>
      <c r="J18" s="9" t="s">
        <v>88</v>
      </c>
      <c r="K18" s="9">
        <v>1</v>
      </c>
      <c r="L18" s="9">
        <v>1040</v>
      </c>
      <c r="M18" s="9">
        <f t="shared" si="0"/>
        <v>20</v>
      </c>
      <c r="N18" s="10">
        <v>17.281099999999999</v>
      </c>
      <c r="O18" s="10">
        <f t="shared" si="1"/>
        <v>17972.343999999997</v>
      </c>
      <c r="P18" s="7" t="s">
        <v>439</v>
      </c>
      <c r="Q18" s="7">
        <v>2</v>
      </c>
      <c r="R18" s="49">
        <v>34.56</v>
      </c>
      <c r="S18" s="7" t="s">
        <v>440</v>
      </c>
      <c r="T18" s="7">
        <v>1.67</v>
      </c>
      <c r="U18" s="49">
        <v>28.857600000000001</v>
      </c>
      <c r="V18" s="19" t="s">
        <v>6</v>
      </c>
      <c r="W18" s="2"/>
      <c r="X18" s="39">
        <f t="shared" si="3"/>
        <v>2153.0868111999998</v>
      </c>
      <c r="Y18" s="39">
        <f t="shared" si="4"/>
        <v>1344.3313312</v>
      </c>
      <c r="Z18" s="39">
        <f t="shared" si="2"/>
        <v>1374.8843159999997</v>
      </c>
      <c r="AA18" s="39"/>
      <c r="AB18" s="39"/>
      <c r="AC18" s="68"/>
      <c r="AD18" s="39"/>
      <c r="AE18" s="39"/>
      <c r="AF18" s="39"/>
      <c r="AG18" s="39"/>
      <c r="AH18" s="39"/>
      <c r="AI18" s="39"/>
      <c r="AJ18" s="64" t="s">
        <v>396</v>
      </c>
      <c r="AK18" s="19">
        <v>2020</v>
      </c>
      <c r="AL18" s="19">
        <v>2025</v>
      </c>
      <c r="AM18" s="19">
        <v>2030</v>
      </c>
      <c r="AN18" s="19">
        <v>2035</v>
      </c>
      <c r="AO18" s="19">
        <v>2040</v>
      </c>
      <c r="AP18" s="43"/>
      <c r="AQ18" s="19" t="s">
        <v>444</v>
      </c>
      <c r="AR18" s="71" t="s">
        <v>493</v>
      </c>
      <c r="AS18" s="19" t="s">
        <v>442</v>
      </c>
    </row>
    <row r="19" spans="1:45" ht="33" x14ac:dyDescent="0.25">
      <c r="A19" s="13" t="s">
        <v>257</v>
      </c>
      <c r="B19" s="13" t="s">
        <v>258</v>
      </c>
      <c r="C19" s="13" t="s">
        <v>259</v>
      </c>
      <c r="D19" s="13" t="s">
        <v>260</v>
      </c>
      <c r="E19" s="47" t="s">
        <v>261</v>
      </c>
      <c r="F19" s="18">
        <v>38876</v>
      </c>
      <c r="G19" s="18" t="s">
        <v>68</v>
      </c>
      <c r="H19" s="8" t="s">
        <v>27</v>
      </c>
      <c r="I19" s="18" t="s">
        <v>79</v>
      </c>
      <c r="J19" s="9" t="s">
        <v>91</v>
      </c>
      <c r="K19" s="9">
        <v>11</v>
      </c>
      <c r="L19" s="9">
        <v>1196</v>
      </c>
      <c r="M19" s="9">
        <f t="shared" si="0"/>
        <v>23</v>
      </c>
      <c r="N19" s="10">
        <v>14.688029464842828</v>
      </c>
      <c r="O19" s="10">
        <f t="shared" si="1"/>
        <v>17566.883239952022</v>
      </c>
      <c r="P19" s="13" t="s">
        <v>435</v>
      </c>
      <c r="Q19" s="13">
        <v>4.5999999999999996</v>
      </c>
      <c r="R19" s="39">
        <v>67.573999999999998</v>
      </c>
      <c r="S19" s="13" t="s">
        <v>436</v>
      </c>
      <c r="T19" s="13">
        <v>3.83</v>
      </c>
      <c r="U19" s="39">
        <v>56.262700000000002</v>
      </c>
      <c r="V19" s="8" t="s">
        <v>6</v>
      </c>
      <c r="W19" s="6">
        <v>40452</v>
      </c>
      <c r="X19" s="39">
        <f t="shared" si="3"/>
        <v>2104.5126121462522</v>
      </c>
      <c r="Y19" s="39">
        <f t="shared" si="4"/>
        <v>1314.0028663484113</v>
      </c>
      <c r="Z19" s="39">
        <f t="shared" si="2"/>
        <v>1343.8665678563295</v>
      </c>
      <c r="AA19" s="49"/>
      <c r="AB19" s="49"/>
      <c r="AC19" s="67"/>
      <c r="AD19" s="49"/>
      <c r="AE19" s="49"/>
      <c r="AF19" s="49"/>
      <c r="AG19" s="49"/>
      <c r="AH19" s="49"/>
      <c r="AI19" s="49"/>
      <c r="AJ19" s="65" t="s">
        <v>369</v>
      </c>
      <c r="AK19" s="23">
        <v>2011</v>
      </c>
      <c r="AL19" s="16">
        <v>2016</v>
      </c>
      <c r="AM19" s="13">
        <v>2021</v>
      </c>
      <c r="AN19" s="13">
        <v>2026</v>
      </c>
      <c r="AO19" s="13">
        <v>2031</v>
      </c>
      <c r="AP19" s="44" t="s">
        <v>26</v>
      </c>
      <c r="AQ19" s="8" t="s">
        <v>444</v>
      </c>
      <c r="AR19" s="71" t="s">
        <v>477</v>
      </c>
      <c r="AS19" s="8" t="s">
        <v>81</v>
      </c>
    </row>
    <row r="20" spans="1:45" ht="33" x14ac:dyDescent="0.25">
      <c r="A20" s="7" t="s">
        <v>137</v>
      </c>
      <c r="B20" s="7" t="s">
        <v>138</v>
      </c>
      <c r="C20" s="7" t="s">
        <v>139</v>
      </c>
      <c r="D20" s="7" t="s">
        <v>140</v>
      </c>
      <c r="E20" s="46" t="s">
        <v>141</v>
      </c>
      <c r="F20" s="14">
        <v>40777</v>
      </c>
      <c r="G20" s="14" t="s">
        <v>66</v>
      </c>
      <c r="H20" s="7" t="s">
        <v>35</v>
      </c>
      <c r="I20" s="18" t="s">
        <v>79</v>
      </c>
      <c r="J20" s="9" t="s">
        <v>87</v>
      </c>
      <c r="K20" s="9">
        <v>5</v>
      </c>
      <c r="L20" s="9">
        <v>1248</v>
      </c>
      <c r="M20" s="9">
        <f t="shared" si="0"/>
        <v>24</v>
      </c>
      <c r="N20" s="10">
        <v>23.679935391456002</v>
      </c>
      <c r="O20" s="10">
        <f t="shared" si="1"/>
        <v>29552.559368537091</v>
      </c>
      <c r="P20" s="7" t="s">
        <v>431</v>
      </c>
      <c r="Q20" s="7">
        <v>4.8</v>
      </c>
      <c r="R20" s="49">
        <v>113.664</v>
      </c>
      <c r="S20" s="7" t="s">
        <v>432</v>
      </c>
      <c r="T20" s="7">
        <v>4</v>
      </c>
      <c r="U20" s="49">
        <v>94.72</v>
      </c>
      <c r="V20" s="20" t="s">
        <v>6</v>
      </c>
      <c r="W20" s="3"/>
      <c r="X20" s="39">
        <f t="shared" si="3"/>
        <v>3540.3966123507435</v>
      </c>
      <c r="Y20" s="39">
        <f t="shared" si="4"/>
        <v>2210.5314407665746</v>
      </c>
      <c r="Z20" s="39">
        <f t="shared" si="2"/>
        <v>2260.7707916930876</v>
      </c>
      <c r="AA20" s="39"/>
      <c r="AB20" s="39"/>
      <c r="AC20" s="68"/>
      <c r="AD20" s="39"/>
      <c r="AE20" s="39"/>
      <c r="AF20" s="39"/>
      <c r="AG20" s="39"/>
      <c r="AH20" s="39">
        <v>10.45</v>
      </c>
      <c r="AI20" s="39">
        <v>12.2</v>
      </c>
      <c r="AJ20" s="64" t="s">
        <v>381</v>
      </c>
      <c r="AK20" s="16">
        <v>2016</v>
      </c>
      <c r="AL20" s="13">
        <v>2021</v>
      </c>
      <c r="AM20" s="13">
        <v>2026</v>
      </c>
      <c r="AN20" s="13">
        <v>2031</v>
      </c>
      <c r="AO20" s="13">
        <v>2036</v>
      </c>
      <c r="AP20" s="41" t="s">
        <v>34</v>
      </c>
      <c r="AQ20" s="20" t="s">
        <v>444</v>
      </c>
      <c r="AR20" s="71" t="s">
        <v>449</v>
      </c>
      <c r="AS20" s="20" t="s">
        <v>442</v>
      </c>
    </row>
    <row r="21" spans="1:45" ht="33" x14ac:dyDescent="0.25">
      <c r="A21" s="7" t="s">
        <v>146</v>
      </c>
      <c r="B21" s="7" t="s">
        <v>147</v>
      </c>
      <c r="C21" s="7" t="s">
        <v>148</v>
      </c>
      <c r="D21" s="7" t="s">
        <v>140</v>
      </c>
      <c r="E21" s="46" t="s">
        <v>149</v>
      </c>
      <c r="F21" s="14">
        <v>40161</v>
      </c>
      <c r="G21" s="14" t="s">
        <v>66</v>
      </c>
      <c r="H21" s="7" t="s">
        <v>30</v>
      </c>
      <c r="I21" s="18" t="s">
        <v>79</v>
      </c>
      <c r="J21" s="9" t="s">
        <v>87</v>
      </c>
      <c r="K21" s="9">
        <v>6</v>
      </c>
      <c r="L21" s="9">
        <v>1248</v>
      </c>
      <c r="M21" s="9">
        <f t="shared" si="0"/>
        <v>24</v>
      </c>
      <c r="N21" s="10">
        <v>24.153534099285121</v>
      </c>
      <c r="O21" s="10">
        <f t="shared" si="1"/>
        <v>30143.610555907831</v>
      </c>
      <c r="P21" s="7" t="s">
        <v>437</v>
      </c>
      <c r="Q21" s="7">
        <v>4.4000000000000004</v>
      </c>
      <c r="R21" s="49">
        <v>106.304</v>
      </c>
      <c r="S21" s="7" t="s">
        <v>438</v>
      </c>
      <c r="T21" s="7">
        <v>3.67</v>
      </c>
      <c r="U21" s="49">
        <v>88.667199999999994</v>
      </c>
      <c r="V21" s="22" t="s">
        <v>6</v>
      </c>
      <c r="W21" s="4"/>
      <c r="X21" s="39">
        <f t="shared" si="3"/>
        <v>3611.2045445977583</v>
      </c>
      <c r="Y21" s="39">
        <f t="shared" si="4"/>
        <v>2254.742069581906</v>
      </c>
      <c r="Z21" s="39">
        <f t="shared" si="2"/>
        <v>2305.9862075269489</v>
      </c>
      <c r="AA21" s="49"/>
      <c r="AB21" s="49"/>
      <c r="AC21" s="67">
        <v>16</v>
      </c>
      <c r="AD21" s="49"/>
      <c r="AE21" s="49">
        <v>97.24</v>
      </c>
      <c r="AF21" s="49"/>
      <c r="AG21" s="49"/>
      <c r="AH21" s="49"/>
      <c r="AI21" s="49"/>
      <c r="AJ21" s="65" t="s">
        <v>378</v>
      </c>
      <c r="AK21" s="23">
        <v>2014</v>
      </c>
      <c r="AL21" s="13">
        <v>2019</v>
      </c>
      <c r="AM21" s="13">
        <v>2024</v>
      </c>
      <c r="AN21" s="13">
        <v>2029</v>
      </c>
      <c r="AO21" s="13">
        <v>2034</v>
      </c>
      <c r="AP21" s="41"/>
      <c r="AQ21" s="22" t="s">
        <v>444</v>
      </c>
      <c r="AR21" s="71" t="s">
        <v>451</v>
      </c>
      <c r="AS21" s="22" t="s">
        <v>442</v>
      </c>
    </row>
    <row r="22" spans="1:45" ht="33" x14ac:dyDescent="0.25">
      <c r="A22" s="7" t="s">
        <v>164</v>
      </c>
      <c r="B22" s="7" t="s">
        <v>165</v>
      </c>
      <c r="C22" s="7" t="s">
        <v>166</v>
      </c>
      <c r="D22" s="7" t="s">
        <v>116</v>
      </c>
      <c r="E22" s="46" t="s">
        <v>167</v>
      </c>
      <c r="F22" s="14">
        <v>40793</v>
      </c>
      <c r="G22" s="14" t="s">
        <v>65</v>
      </c>
      <c r="H22" s="7" t="s">
        <v>15</v>
      </c>
      <c r="I22" s="18" t="s">
        <v>79</v>
      </c>
      <c r="J22" s="9" t="s">
        <v>89</v>
      </c>
      <c r="K22" s="9">
        <v>1</v>
      </c>
      <c r="L22" s="9">
        <v>1248</v>
      </c>
      <c r="M22" s="9">
        <f t="shared" si="0"/>
        <v>24</v>
      </c>
      <c r="N22" s="10">
        <v>14.35</v>
      </c>
      <c r="O22" s="10">
        <f t="shared" si="1"/>
        <v>17908.8</v>
      </c>
      <c r="P22" s="7"/>
      <c r="Q22" s="7"/>
      <c r="R22" s="49"/>
      <c r="S22" s="7"/>
      <c r="T22" s="7"/>
      <c r="U22" s="49"/>
      <c r="V22" s="20" t="s">
        <v>51</v>
      </c>
      <c r="W22" s="3">
        <v>42917</v>
      </c>
      <c r="X22" s="39">
        <f t="shared" si="3"/>
        <v>2145.47424</v>
      </c>
      <c r="Y22" s="39">
        <f t="shared" si="4"/>
        <v>1339.5782400000001</v>
      </c>
      <c r="Z22" s="39">
        <f t="shared" si="2"/>
        <v>1370.0231999999999</v>
      </c>
      <c r="AA22" s="39"/>
      <c r="AB22" s="39"/>
      <c r="AC22" s="68"/>
      <c r="AD22" s="39"/>
      <c r="AE22" s="39"/>
      <c r="AF22" s="39"/>
      <c r="AG22" s="39"/>
      <c r="AH22" s="39"/>
      <c r="AI22" s="39"/>
      <c r="AJ22" s="64" t="s">
        <v>383</v>
      </c>
      <c r="AK22" s="16">
        <v>2016</v>
      </c>
      <c r="AL22" s="13">
        <v>2021</v>
      </c>
      <c r="AM22" s="13">
        <v>2026</v>
      </c>
      <c r="AN22" s="13">
        <v>2031</v>
      </c>
      <c r="AO22" s="13">
        <v>2036</v>
      </c>
      <c r="AP22" s="41" t="s">
        <v>56</v>
      </c>
      <c r="AQ22" s="20" t="s">
        <v>444</v>
      </c>
      <c r="AR22" s="71" t="s">
        <v>455</v>
      </c>
      <c r="AS22" s="20" t="s">
        <v>442</v>
      </c>
    </row>
    <row r="23" spans="1:45" x14ac:dyDescent="0.25">
      <c r="A23" s="13">
        <v>0</v>
      </c>
      <c r="B23" s="13" t="s">
        <v>96</v>
      </c>
      <c r="C23" s="13"/>
      <c r="D23" s="13"/>
      <c r="E23" s="47"/>
      <c r="F23" s="18"/>
      <c r="G23" s="18" t="s">
        <v>98</v>
      </c>
      <c r="H23" s="7" t="s">
        <v>418</v>
      </c>
      <c r="I23" s="19"/>
      <c r="J23" s="9" t="s">
        <v>93</v>
      </c>
      <c r="K23" s="9">
        <v>1</v>
      </c>
      <c r="L23" s="9">
        <v>1248</v>
      </c>
      <c r="M23" s="9">
        <f t="shared" si="0"/>
        <v>24</v>
      </c>
      <c r="N23" s="10">
        <v>22</v>
      </c>
      <c r="O23" s="10">
        <f t="shared" si="1"/>
        <v>27456</v>
      </c>
      <c r="P23" s="13"/>
      <c r="Q23" s="13"/>
      <c r="R23" s="39"/>
      <c r="S23" s="13"/>
      <c r="T23" s="13"/>
      <c r="U23" s="39"/>
      <c r="V23" s="19"/>
      <c r="W23" s="2"/>
      <c r="X23" s="39"/>
      <c r="Y23" s="39"/>
      <c r="Z23" s="39">
        <f t="shared" si="2"/>
        <v>2100.384</v>
      </c>
      <c r="AA23" s="39"/>
      <c r="AB23" s="39"/>
      <c r="AC23" s="68"/>
      <c r="AD23" s="39"/>
      <c r="AE23" s="39"/>
      <c r="AF23" s="39"/>
      <c r="AG23" s="39"/>
      <c r="AH23" s="39"/>
      <c r="AI23" s="39"/>
      <c r="AJ23" s="65"/>
      <c r="AK23" s="19"/>
      <c r="AL23" s="19"/>
      <c r="AM23" s="19"/>
      <c r="AN23" s="19"/>
      <c r="AO23" s="19"/>
      <c r="AP23" s="43"/>
      <c r="AQ23" s="19"/>
      <c r="AR23" s="74"/>
      <c r="AS23" s="19"/>
    </row>
    <row r="24" spans="1:45" ht="33" x14ac:dyDescent="0.25">
      <c r="A24" s="7" t="s">
        <v>275</v>
      </c>
      <c r="B24" s="7" t="s">
        <v>276</v>
      </c>
      <c r="C24" s="7" t="s">
        <v>277</v>
      </c>
      <c r="D24" s="7" t="s">
        <v>140</v>
      </c>
      <c r="E24" s="46" t="s">
        <v>278</v>
      </c>
      <c r="F24" s="18">
        <v>37277</v>
      </c>
      <c r="G24" s="18" t="s">
        <v>70</v>
      </c>
      <c r="H24" s="8" t="s">
        <v>7</v>
      </c>
      <c r="I24" s="18" t="s">
        <v>79</v>
      </c>
      <c r="J24" s="9" t="s">
        <v>88</v>
      </c>
      <c r="K24" s="9">
        <v>8</v>
      </c>
      <c r="L24" s="9">
        <v>1248</v>
      </c>
      <c r="M24" s="9">
        <f t="shared" si="0"/>
        <v>24</v>
      </c>
      <c r="N24" s="10">
        <v>19.850551891213968</v>
      </c>
      <c r="O24" s="10">
        <f t="shared" si="1"/>
        <v>24773.488760235032</v>
      </c>
      <c r="P24" s="7" t="s">
        <v>431</v>
      </c>
      <c r="Q24" s="7">
        <v>4.8</v>
      </c>
      <c r="R24" s="49">
        <v>95.328000000000003</v>
      </c>
      <c r="S24" s="7" t="s">
        <v>432</v>
      </c>
      <c r="T24" s="7">
        <v>8</v>
      </c>
      <c r="U24" s="49">
        <v>158.88</v>
      </c>
      <c r="V24" s="19" t="s">
        <v>6</v>
      </c>
      <c r="W24" s="2"/>
      <c r="X24" s="39">
        <f t="shared" ref="X24:X29" si="5">O24*11.98%</f>
        <v>2967.8639534761569</v>
      </c>
      <c r="Y24" s="39">
        <f t="shared" ref="Y24:Y29" si="6">X24-(O24*4.5%)</f>
        <v>1853.0569592655804</v>
      </c>
      <c r="Z24" s="39">
        <f t="shared" si="2"/>
        <v>1895.17189015798</v>
      </c>
      <c r="AA24" s="39"/>
      <c r="AB24" s="39"/>
      <c r="AC24" s="68"/>
      <c r="AD24" s="39"/>
      <c r="AE24" s="39"/>
      <c r="AF24" s="39"/>
      <c r="AG24" s="39"/>
      <c r="AH24" s="39"/>
      <c r="AI24" s="39"/>
      <c r="AJ24" s="64" t="s">
        <v>363</v>
      </c>
      <c r="AK24" s="16">
        <v>2007</v>
      </c>
      <c r="AL24" s="16">
        <v>2012</v>
      </c>
      <c r="AM24" s="16">
        <v>2017</v>
      </c>
      <c r="AN24" s="13">
        <v>2022</v>
      </c>
      <c r="AO24" s="13">
        <v>2027</v>
      </c>
      <c r="AP24" s="43" t="s">
        <v>19</v>
      </c>
      <c r="AQ24" s="19" t="s">
        <v>444</v>
      </c>
      <c r="AR24" s="71" t="s">
        <v>481</v>
      </c>
      <c r="AS24" s="19" t="s">
        <v>442</v>
      </c>
    </row>
    <row r="25" spans="1:45" ht="33" x14ac:dyDescent="0.25">
      <c r="A25" s="13" t="s">
        <v>320</v>
      </c>
      <c r="B25" s="13" t="s">
        <v>321</v>
      </c>
      <c r="C25" s="13" t="s">
        <v>322</v>
      </c>
      <c r="D25" s="13" t="s">
        <v>131</v>
      </c>
      <c r="E25" s="47"/>
      <c r="F25" s="18">
        <v>42969</v>
      </c>
      <c r="G25" s="18" t="s">
        <v>65</v>
      </c>
      <c r="H25" s="7" t="s">
        <v>15</v>
      </c>
      <c r="I25" s="18" t="s">
        <v>79</v>
      </c>
      <c r="J25" s="9" t="s">
        <v>89</v>
      </c>
      <c r="K25" s="9">
        <v>1</v>
      </c>
      <c r="L25" s="9">
        <v>1248</v>
      </c>
      <c r="M25" s="9">
        <f t="shared" si="0"/>
        <v>24</v>
      </c>
      <c r="N25" s="10">
        <v>14.35</v>
      </c>
      <c r="O25" s="10">
        <f t="shared" si="1"/>
        <v>17908.8</v>
      </c>
      <c r="P25" s="13" t="s">
        <v>431</v>
      </c>
      <c r="Q25" s="13">
        <v>0</v>
      </c>
      <c r="R25" s="39">
        <v>0</v>
      </c>
      <c r="S25" s="13" t="s">
        <v>432</v>
      </c>
      <c r="T25" s="13">
        <v>0</v>
      </c>
      <c r="U25" s="39">
        <v>0</v>
      </c>
      <c r="V25" s="19" t="s">
        <v>51</v>
      </c>
      <c r="W25" s="2">
        <v>42969</v>
      </c>
      <c r="X25" s="39">
        <f t="shared" si="5"/>
        <v>2145.47424</v>
      </c>
      <c r="Y25" s="39">
        <f t="shared" si="6"/>
        <v>1339.5782400000001</v>
      </c>
      <c r="Z25" s="39">
        <f t="shared" si="2"/>
        <v>1370.0231999999999</v>
      </c>
      <c r="AA25" s="39"/>
      <c r="AB25" s="39"/>
      <c r="AC25" s="68"/>
      <c r="AD25" s="39"/>
      <c r="AE25" s="39"/>
      <c r="AF25" s="39"/>
      <c r="AG25" s="39"/>
      <c r="AH25" s="39"/>
      <c r="AI25" s="39"/>
      <c r="AJ25" s="65" t="s">
        <v>402</v>
      </c>
      <c r="AK25" s="19">
        <v>2022</v>
      </c>
      <c r="AL25" s="19">
        <v>2027</v>
      </c>
      <c r="AM25" s="19">
        <v>2032</v>
      </c>
      <c r="AN25" s="19">
        <v>2037</v>
      </c>
      <c r="AO25" s="19">
        <v>2042</v>
      </c>
      <c r="AP25" s="43"/>
      <c r="AQ25" s="19" t="s">
        <v>444</v>
      </c>
      <c r="AR25" s="71" t="s">
        <v>492</v>
      </c>
      <c r="AS25" s="19" t="s">
        <v>442</v>
      </c>
    </row>
    <row r="26" spans="1:45" ht="33" x14ac:dyDescent="0.25">
      <c r="A26" s="7" t="s">
        <v>347</v>
      </c>
      <c r="B26" s="7" t="s">
        <v>348</v>
      </c>
      <c r="C26" s="7" t="s">
        <v>349</v>
      </c>
      <c r="D26" s="7" t="s">
        <v>214</v>
      </c>
      <c r="E26" s="46" t="s">
        <v>350</v>
      </c>
      <c r="F26" s="14">
        <v>41414</v>
      </c>
      <c r="G26" s="14" t="s">
        <v>63</v>
      </c>
      <c r="H26" s="7" t="s">
        <v>62</v>
      </c>
      <c r="I26" s="18" t="s">
        <v>79</v>
      </c>
      <c r="J26" s="9" t="s">
        <v>89</v>
      </c>
      <c r="K26" s="9">
        <v>3</v>
      </c>
      <c r="L26" s="9">
        <v>1248</v>
      </c>
      <c r="M26" s="9">
        <f t="shared" si="0"/>
        <v>24</v>
      </c>
      <c r="N26" s="10">
        <v>14.929740000000001</v>
      </c>
      <c r="O26" s="10">
        <f t="shared" si="1"/>
        <v>18632.31552</v>
      </c>
      <c r="P26" s="7" t="s">
        <v>431</v>
      </c>
      <c r="Q26" s="7">
        <v>2.4</v>
      </c>
      <c r="R26" s="49">
        <v>35.832000000000001</v>
      </c>
      <c r="S26" s="7" t="s">
        <v>432</v>
      </c>
      <c r="T26" s="7">
        <v>2</v>
      </c>
      <c r="U26" s="49">
        <v>29.86</v>
      </c>
      <c r="V26" s="20" t="s">
        <v>6</v>
      </c>
      <c r="W26" s="3">
        <v>42186</v>
      </c>
      <c r="X26" s="39">
        <f t="shared" si="5"/>
        <v>2232.1513992959999</v>
      </c>
      <c r="Y26" s="39">
        <f t="shared" si="6"/>
        <v>1393.6972008959999</v>
      </c>
      <c r="Z26" s="39">
        <f t="shared" si="2"/>
        <v>1425.3721372800001</v>
      </c>
      <c r="AA26" s="39"/>
      <c r="AB26" s="39"/>
      <c r="AC26" s="68"/>
      <c r="AD26" s="39"/>
      <c r="AE26" s="39"/>
      <c r="AF26" s="39"/>
      <c r="AG26" s="39"/>
      <c r="AH26" s="39"/>
      <c r="AI26" s="39"/>
      <c r="AJ26" s="64" t="s">
        <v>388</v>
      </c>
      <c r="AK26" s="21">
        <v>2018</v>
      </c>
      <c r="AL26" s="13">
        <v>2023</v>
      </c>
      <c r="AM26" s="13">
        <v>2028</v>
      </c>
      <c r="AN26" s="13">
        <v>2033</v>
      </c>
      <c r="AO26" s="13">
        <v>2038</v>
      </c>
      <c r="AP26" s="41"/>
      <c r="AQ26" s="20" t="s">
        <v>444</v>
      </c>
      <c r="AR26" s="71" t="s">
        <v>499</v>
      </c>
      <c r="AS26" s="20" t="s">
        <v>442</v>
      </c>
    </row>
    <row r="27" spans="1:45" ht="33" x14ac:dyDescent="0.25">
      <c r="A27" s="13" t="s">
        <v>178</v>
      </c>
      <c r="B27" s="13" t="s">
        <v>179</v>
      </c>
      <c r="C27" s="13" t="s">
        <v>180</v>
      </c>
      <c r="D27" s="13" t="s">
        <v>121</v>
      </c>
      <c r="E27" s="47" t="s">
        <v>181</v>
      </c>
      <c r="F27" s="18">
        <v>36014</v>
      </c>
      <c r="G27" s="18" t="s">
        <v>66</v>
      </c>
      <c r="H27" s="8" t="s">
        <v>9</v>
      </c>
      <c r="I27" s="18" t="s">
        <v>79</v>
      </c>
      <c r="J27" s="9" t="s">
        <v>88</v>
      </c>
      <c r="K27" s="9">
        <v>11</v>
      </c>
      <c r="L27" s="9">
        <v>1300</v>
      </c>
      <c r="M27" s="9">
        <f t="shared" si="0"/>
        <v>25</v>
      </c>
      <c r="N27" s="10">
        <v>21.07</v>
      </c>
      <c r="O27" s="10">
        <f t="shared" si="1"/>
        <v>27391</v>
      </c>
      <c r="P27" s="13" t="s">
        <v>423</v>
      </c>
      <c r="Q27" s="13">
        <v>5</v>
      </c>
      <c r="R27" s="39">
        <v>105.35</v>
      </c>
      <c r="S27" s="13" t="s">
        <v>424</v>
      </c>
      <c r="T27" s="13">
        <v>8.33</v>
      </c>
      <c r="U27" s="39">
        <v>175.51310000000001</v>
      </c>
      <c r="V27" s="19" t="s">
        <v>6</v>
      </c>
      <c r="W27" s="2"/>
      <c r="X27" s="39">
        <f t="shared" si="5"/>
        <v>3281.4418000000001</v>
      </c>
      <c r="Y27" s="39">
        <f t="shared" si="6"/>
        <v>2048.8468000000003</v>
      </c>
      <c r="Z27" s="39">
        <f t="shared" si="2"/>
        <v>2095.4115000000002</v>
      </c>
      <c r="AA27" s="39">
        <v>50</v>
      </c>
      <c r="AB27" s="39"/>
      <c r="AC27" s="68">
        <v>16</v>
      </c>
      <c r="AD27" s="39"/>
      <c r="AE27" s="39"/>
      <c r="AF27" s="39"/>
      <c r="AG27" s="39"/>
      <c r="AH27" s="39">
        <v>4.0199999999999996</v>
      </c>
      <c r="AI27" s="39">
        <v>4.6900000000000004</v>
      </c>
      <c r="AJ27" s="64" t="s">
        <v>355</v>
      </c>
      <c r="AK27" s="16">
        <v>2003</v>
      </c>
      <c r="AL27" s="16">
        <v>2008</v>
      </c>
      <c r="AM27" s="16">
        <v>2013</v>
      </c>
      <c r="AN27" s="21">
        <v>2018</v>
      </c>
      <c r="AO27" s="19">
        <v>2023</v>
      </c>
      <c r="AP27" s="43"/>
      <c r="AQ27" s="19" t="s">
        <v>444</v>
      </c>
      <c r="AR27" s="71" t="s">
        <v>458</v>
      </c>
      <c r="AS27" s="19" t="s">
        <v>81</v>
      </c>
    </row>
    <row r="28" spans="1:45" ht="81" x14ac:dyDescent="0.25">
      <c r="A28" s="13" t="s">
        <v>128</v>
      </c>
      <c r="B28" s="13" t="s">
        <v>129</v>
      </c>
      <c r="C28" s="13" t="s">
        <v>130</v>
      </c>
      <c r="D28" s="13" t="s">
        <v>131</v>
      </c>
      <c r="E28" s="47" t="s">
        <v>132</v>
      </c>
      <c r="F28" s="18">
        <v>37011</v>
      </c>
      <c r="G28" s="18" t="s">
        <v>69</v>
      </c>
      <c r="H28" s="8" t="s">
        <v>8</v>
      </c>
      <c r="I28" s="18" t="s">
        <v>79</v>
      </c>
      <c r="J28" s="9" t="s">
        <v>89</v>
      </c>
      <c r="K28" s="9">
        <v>9</v>
      </c>
      <c r="L28" s="9">
        <v>1404</v>
      </c>
      <c r="M28" s="9">
        <f t="shared" si="0"/>
        <v>27</v>
      </c>
      <c r="N28" s="10">
        <v>16.813312117382512</v>
      </c>
      <c r="O28" s="10">
        <f t="shared" si="1"/>
        <v>23605.890212805047</v>
      </c>
      <c r="P28" s="13" t="s">
        <v>425</v>
      </c>
      <c r="Q28" s="13">
        <v>5.4</v>
      </c>
      <c r="R28" s="39">
        <v>90.774000000000001</v>
      </c>
      <c r="S28" s="13" t="s">
        <v>426</v>
      </c>
      <c r="T28" s="13">
        <v>6.75</v>
      </c>
      <c r="U28" s="39">
        <v>113.4675</v>
      </c>
      <c r="V28" s="19" t="s">
        <v>6</v>
      </c>
      <c r="W28" s="2"/>
      <c r="X28" s="39">
        <f t="shared" si="5"/>
        <v>2827.9856474940448</v>
      </c>
      <c r="Y28" s="39">
        <f t="shared" si="6"/>
        <v>1765.7205879178177</v>
      </c>
      <c r="Z28" s="39">
        <f t="shared" si="2"/>
        <v>1805.850601279586</v>
      </c>
      <c r="AA28" s="39"/>
      <c r="AB28" s="39"/>
      <c r="AC28" s="68"/>
      <c r="AD28" s="39"/>
      <c r="AE28" s="39"/>
      <c r="AF28" s="39"/>
      <c r="AG28" s="39"/>
      <c r="AH28" s="39">
        <v>4.0199999999999996</v>
      </c>
      <c r="AI28" s="39">
        <v>4.6900000000000004</v>
      </c>
      <c r="AJ28" s="64" t="s">
        <v>361</v>
      </c>
      <c r="AK28" s="16">
        <v>2006</v>
      </c>
      <c r="AL28" s="16">
        <v>2011</v>
      </c>
      <c r="AM28" s="16">
        <v>2016</v>
      </c>
      <c r="AN28" s="13">
        <v>2021</v>
      </c>
      <c r="AO28" s="13">
        <v>2026</v>
      </c>
      <c r="AP28" s="44" t="s">
        <v>18</v>
      </c>
      <c r="AQ28" s="19" t="s">
        <v>444</v>
      </c>
      <c r="AR28" s="71" t="s">
        <v>447</v>
      </c>
      <c r="AS28" s="19" t="s">
        <v>442</v>
      </c>
    </row>
    <row r="29" spans="1:45" ht="33" x14ac:dyDescent="0.25">
      <c r="A29" s="13" t="s">
        <v>220</v>
      </c>
      <c r="B29" s="13" t="s">
        <v>221</v>
      </c>
      <c r="C29" s="13" t="s">
        <v>222</v>
      </c>
      <c r="D29" s="13" t="s">
        <v>145</v>
      </c>
      <c r="E29" s="47" t="s">
        <v>223</v>
      </c>
      <c r="F29" s="18">
        <v>35562</v>
      </c>
      <c r="G29" s="18" t="s">
        <v>69</v>
      </c>
      <c r="H29" s="8" t="s">
        <v>8</v>
      </c>
      <c r="I29" s="18" t="s">
        <v>79</v>
      </c>
      <c r="J29" s="9" t="s">
        <v>89</v>
      </c>
      <c r="K29" s="9">
        <v>9</v>
      </c>
      <c r="L29" s="9">
        <v>1404</v>
      </c>
      <c r="M29" s="9">
        <f t="shared" si="0"/>
        <v>27</v>
      </c>
      <c r="N29" s="10">
        <v>16.813312117382512</v>
      </c>
      <c r="O29" s="10">
        <f t="shared" si="1"/>
        <v>23605.890212805047</v>
      </c>
      <c r="P29" s="13" t="s">
        <v>425</v>
      </c>
      <c r="Q29" s="13">
        <v>5.4</v>
      </c>
      <c r="R29" s="39">
        <v>90.774000000000001</v>
      </c>
      <c r="S29" s="13" t="s">
        <v>426</v>
      </c>
      <c r="T29" s="13">
        <v>9</v>
      </c>
      <c r="U29" s="39">
        <v>151.29</v>
      </c>
      <c r="V29" s="19" t="s">
        <v>6</v>
      </c>
      <c r="W29" s="2"/>
      <c r="X29" s="39">
        <f t="shared" si="5"/>
        <v>2827.9856474940448</v>
      </c>
      <c r="Y29" s="39">
        <f t="shared" si="6"/>
        <v>1765.7205879178177</v>
      </c>
      <c r="Z29" s="39">
        <f t="shared" si="2"/>
        <v>1805.850601279586</v>
      </c>
      <c r="AA29" s="39"/>
      <c r="AB29" s="39"/>
      <c r="AC29" s="68"/>
      <c r="AD29" s="39"/>
      <c r="AE29" s="39"/>
      <c r="AF29" s="39"/>
      <c r="AG29" s="39"/>
      <c r="AH29" s="39">
        <v>5.83</v>
      </c>
      <c r="AI29" s="39">
        <v>6.8</v>
      </c>
      <c r="AJ29" s="64" t="s">
        <v>357</v>
      </c>
      <c r="AK29" s="16">
        <v>2002</v>
      </c>
      <c r="AL29" s="16">
        <v>2007</v>
      </c>
      <c r="AM29" s="16">
        <v>2012</v>
      </c>
      <c r="AN29" s="16">
        <v>2017</v>
      </c>
      <c r="AO29" s="19">
        <v>2022</v>
      </c>
      <c r="AP29" s="43"/>
      <c r="AQ29" s="19" t="s">
        <v>444</v>
      </c>
      <c r="AR29" s="71" t="s">
        <v>468</v>
      </c>
      <c r="AS29" s="19" t="s">
        <v>442</v>
      </c>
    </row>
    <row r="30" spans="1:45" ht="33" x14ac:dyDescent="0.25">
      <c r="A30" s="13" t="s">
        <v>168</v>
      </c>
      <c r="B30" s="13" t="s">
        <v>169</v>
      </c>
      <c r="C30" s="13" t="s">
        <v>170</v>
      </c>
      <c r="D30" s="13" t="s">
        <v>171</v>
      </c>
      <c r="E30" s="47" t="s">
        <v>172</v>
      </c>
      <c r="F30" s="18">
        <v>39310</v>
      </c>
      <c r="G30" s="18" t="s">
        <v>65</v>
      </c>
      <c r="H30" s="8" t="s">
        <v>11</v>
      </c>
      <c r="I30" s="18" t="s">
        <v>80</v>
      </c>
      <c r="J30" s="9" t="s">
        <v>88</v>
      </c>
      <c r="K30" s="9">
        <v>6</v>
      </c>
      <c r="L30" s="9">
        <v>1456</v>
      </c>
      <c r="M30" s="9">
        <f t="shared" si="0"/>
        <v>28</v>
      </c>
      <c r="N30" s="10">
        <v>19.079730768179516</v>
      </c>
      <c r="O30" s="10">
        <f t="shared" si="1"/>
        <v>27780.087998469375</v>
      </c>
      <c r="P30" s="13"/>
      <c r="Q30" s="13"/>
      <c r="R30" s="39"/>
      <c r="S30" s="13"/>
      <c r="T30" s="13">
        <v>0</v>
      </c>
      <c r="U30" s="39">
        <v>0</v>
      </c>
      <c r="V30" s="19"/>
      <c r="W30" s="2" t="s">
        <v>57</v>
      </c>
      <c r="X30" s="39"/>
      <c r="Y30" s="39"/>
      <c r="Z30" s="39">
        <f t="shared" si="2"/>
        <v>2125.176731882907</v>
      </c>
      <c r="AA30" s="39"/>
      <c r="AB30" s="39"/>
      <c r="AC30" s="68"/>
      <c r="AD30" s="39"/>
      <c r="AE30" s="39"/>
      <c r="AF30" s="39"/>
      <c r="AG30" s="39"/>
      <c r="AH30" s="39">
        <v>4.0199999999999996</v>
      </c>
      <c r="AI30" s="39">
        <v>4.6900000000000004</v>
      </c>
      <c r="AJ30" s="65" t="s">
        <v>373</v>
      </c>
      <c r="AK30" s="16">
        <v>2012</v>
      </c>
      <c r="AL30" s="16">
        <v>2017</v>
      </c>
      <c r="AM30" s="13">
        <v>2022</v>
      </c>
      <c r="AN30" s="13">
        <v>2027</v>
      </c>
      <c r="AO30" s="13">
        <v>2032</v>
      </c>
      <c r="AP30" s="43"/>
      <c r="AQ30" s="19" t="s">
        <v>444</v>
      </c>
      <c r="AR30" s="71" t="s">
        <v>456</v>
      </c>
      <c r="AS30" s="19" t="s">
        <v>503</v>
      </c>
    </row>
    <row r="31" spans="1:45" ht="33" x14ac:dyDescent="0.25">
      <c r="A31" s="13" t="s">
        <v>201</v>
      </c>
      <c r="B31" s="13" t="s">
        <v>202</v>
      </c>
      <c r="C31" s="13" t="s">
        <v>203</v>
      </c>
      <c r="D31" s="13" t="s">
        <v>131</v>
      </c>
      <c r="E31" s="47"/>
      <c r="F31" s="18">
        <v>38705</v>
      </c>
      <c r="G31" s="18" t="s">
        <v>65</v>
      </c>
      <c r="H31" s="8" t="s">
        <v>17</v>
      </c>
      <c r="I31" s="18" t="s">
        <v>79</v>
      </c>
      <c r="J31" s="9" t="s">
        <v>95</v>
      </c>
      <c r="K31" s="9">
        <v>10</v>
      </c>
      <c r="L31" s="9">
        <v>1456</v>
      </c>
      <c r="M31" s="9">
        <f t="shared" si="0"/>
        <v>28</v>
      </c>
      <c r="N31" s="10">
        <v>12.23942103228854</v>
      </c>
      <c r="O31" s="10">
        <f t="shared" si="1"/>
        <v>17820.597023012113</v>
      </c>
      <c r="P31" s="13" t="s">
        <v>429</v>
      </c>
      <c r="Q31" s="13">
        <v>5.6</v>
      </c>
      <c r="R31" s="39">
        <v>68.543999999999997</v>
      </c>
      <c r="S31" s="13" t="s">
        <v>430</v>
      </c>
      <c r="T31" s="13">
        <v>7</v>
      </c>
      <c r="U31" s="39">
        <v>85.68</v>
      </c>
      <c r="V31" s="19" t="s">
        <v>6</v>
      </c>
      <c r="W31" s="2"/>
      <c r="X31" s="39">
        <f t="shared" ref="X31:X52" si="7">O31*11.98%</f>
        <v>2134.907523356851</v>
      </c>
      <c r="Y31" s="39">
        <f t="shared" ref="Y31:Y52" si="8">X31-(O31*4.5%)</f>
        <v>1332.9806573213059</v>
      </c>
      <c r="Z31" s="39">
        <f t="shared" si="2"/>
        <v>1363.2756722604265</v>
      </c>
      <c r="AA31" s="39"/>
      <c r="AB31" s="39"/>
      <c r="AC31" s="68"/>
      <c r="AD31" s="39"/>
      <c r="AE31" s="39"/>
      <c r="AF31" s="39"/>
      <c r="AG31" s="39"/>
      <c r="AH31" s="39"/>
      <c r="AI31" s="39"/>
      <c r="AJ31" s="64" t="s">
        <v>366</v>
      </c>
      <c r="AK31" s="16">
        <v>2010</v>
      </c>
      <c r="AL31" s="16">
        <v>2015</v>
      </c>
      <c r="AM31" s="19">
        <v>2020</v>
      </c>
      <c r="AN31" s="19">
        <v>2025</v>
      </c>
      <c r="AO31" s="19">
        <v>2030</v>
      </c>
      <c r="AP31" s="43"/>
      <c r="AQ31" s="19" t="s">
        <v>444</v>
      </c>
      <c r="AR31" s="71" t="s">
        <v>463</v>
      </c>
      <c r="AS31" s="19" t="s">
        <v>442</v>
      </c>
    </row>
    <row r="32" spans="1:45" ht="33" x14ac:dyDescent="0.25">
      <c r="A32" s="7" t="s">
        <v>204</v>
      </c>
      <c r="B32" s="7" t="s">
        <v>205</v>
      </c>
      <c r="C32" s="7" t="s">
        <v>206</v>
      </c>
      <c r="D32" s="7" t="s">
        <v>116</v>
      </c>
      <c r="E32" s="46" t="s">
        <v>207</v>
      </c>
      <c r="F32" s="14">
        <v>40777</v>
      </c>
      <c r="G32" s="14" t="s">
        <v>70</v>
      </c>
      <c r="H32" s="7" t="s">
        <v>33</v>
      </c>
      <c r="I32" s="18" t="s">
        <v>79</v>
      </c>
      <c r="J32" s="9" t="s">
        <v>87</v>
      </c>
      <c r="K32" s="9">
        <v>5</v>
      </c>
      <c r="L32" s="9">
        <v>1456</v>
      </c>
      <c r="M32" s="9">
        <f t="shared" si="0"/>
        <v>28</v>
      </c>
      <c r="N32" s="10">
        <v>23.679935391456002</v>
      </c>
      <c r="O32" s="10">
        <f t="shared" si="1"/>
        <v>34477.985929959941</v>
      </c>
      <c r="P32" s="7" t="s">
        <v>425</v>
      </c>
      <c r="Q32" s="7">
        <v>5.4</v>
      </c>
      <c r="R32" s="49">
        <v>127.872</v>
      </c>
      <c r="S32" s="7" t="s">
        <v>426</v>
      </c>
      <c r="T32" s="7">
        <v>4.5</v>
      </c>
      <c r="U32" s="49">
        <v>106.56</v>
      </c>
      <c r="V32" s="20" t="s">
        <v>6</v>
      </c>
      <c r="W32" s="3"/>
      <c r="X32" s="39">
        <f t="shared" si="7"/>
        <v>4130.462714409201</v>
      </c>
      <c r="Y32" s="39">
        <f t="shared" si="8"/>
        <v>2578.9533475610037</v>
      </c>
      <c r="Z32" s="39">
        <f t="shared" si="2"/>
        <v>2637.5659236419356</v>
      </c>
      <c r="AA32" s="39">
        <v>50</v>
      </c>
      <c r="AB32" s="39"/>
      <c r="AC32" s="68"/>
      <c r="AD32" s="39"/>
      <c r="AE32" s="39"/>
      <c r="AF32" s="39"/>
      <c r="AG32" s="39">
        <v>5</v>
      </c>
      <c r="AH32" s="39">
        <v>5.83</v>
      </c>
      <c r="AI32" s="39">
        <v>6.8</v>
      </c>
      <c r="AJ32" s="64" t="s">
        <v>382</v>
      </c>
      <c r="AK32" s="16">
        <v>2016</v>
      </c>
      <c r="AL32" s="13">
        <v>2021</v>
      </c>
      <c r="AM32" s="13">
        <v>2026</v>
      </c>
      <c r="AN32" s="13">
        <v>2031</v>
      </c>
      <c r="AO32" s="13">
        <v>2036</v>
      </c>
      <c r="AP32" s="41"/>
      <c r="AQ32" s="20" t="s">
        <v>444</v>
      </c>
      <c r="AR32" s="71" t="s">
        <v>464</v>
      </c>
      <c r="AS32" s="20" t="s">
        <v>442</v>
      </c>
    </row>
    <row r="33" spans="1:45" ht="54" x14ac:dyDescent="0.25">
      <c r="A33" s="13" t="s">
        <v>241</v>
      </c>
      <c r="B33" s="13" t="s">
        <v>242</v>
      </c>
      <c r="C33" s="13" t="s">
        <v>243</v>
      </c>
      <c r="D33" s="13" t="s">
        <v>244</v>
      </c>
      <c r="E33" s="47" t="s">
        <v>245</v>
      </c>
      <c r="F33" s="24">
        <v>36405</v>
      </c>
      <c r="G33" s="24" t="s">
        <v>65</v>
      </c>
      <c r="H33" s="8" t="s">
        <v>13</v>
      </c>
      <c r="I33" s="18" t="s">
        <v>79</v>
      </c>
      <c r="J33" s="9" t="s">
        <v>89</v>
      </c>
      <c r="K33" s="9">
        <v>9</v>
      </c>
      <c r="L33" s="9">
        <v>1456</v>
      </c>
      <c r="M33" s="9">
        <f t="shared" si="0"/>
        <v>28</v>
      </c>
      <c r="N33" s="10">
        <v>16.813312117382512</v>
      </c>
      <c r="O33" s="10">
        <f t="shared" si="1"/>
        <v>24480.182442908939</v>
      </c>
      <c r="P33" s="13" t="s">
        <v>429</v>
      </c>
      <c r="Q33" s="13">
        <v>5.6</v>
      </c>
      <c r="R33" s="39">
        <v>94.135999999999996</v>
      </c>
      <c r="S33" s="13" t="s">
        <v>430</v>
      </c>
      <c r="T33" s="13">
        <v>9.33</v>
      </c>
      <c r="U33" s="39">
        <v>156.8373</v>
      </c>
      <c r="V33" s="20" t="s">
        <v>6</v>
      </c>
      <c r="W33" s="3">
        <v>36780</v>
      </c>
      <c r="X33" s="39">
        <f t="shared" si="7"/>
        <v>2932.725856660491</v>
      </c>
      <c r="Y33" s="39">
        <f t="shared" si="8"/>
        <v>1831.1176467295888</v>
      </c>
      <c r="Z33" s="39">
        <f t="shared" si="2"/>
        <v>1872.7339568825339</v>
      </c>
      <c r="AA33" s="39"/>
      <c r="AB33" s="39"/>
      <c r="AC33" s="68"/>
      <c r="AD33" s="39"/>
      <c r="AE33" s="39"/>
      <c r="AF33" s="39"/>
      <c r="AG33" s="39"/>
      <c r="AH33" s="39">
        <v>4.0199999999999996</v>
      </c>
      <c r="AI33" s="39">
        <v>4.6900000000000004</v>
      </c>
      <c r="AJ33" s="65" t="s">
        <v>359</v>
      </c>
      <c r="AK33" s="16">
        <v>2004</v>
      </c>
      <c r="AL33" s="16">
        <v>2009</v>
      </c>
      <c r="AM33" s="16">
        <v>2014</v>
      </c>
      <c r="AN33" s="19">
        <v>2019</v>
      </c>
      <c r="AO33" s="19">
        <v>2024</v>
      </c>
      <c r="AP33" s="44" t="s">
        <v>12</v>
      </c>
      <c r="AQ33" s="20" t="s">
        <v>444</v>
      </c>
      <c r="AR33" s="71" t="s">
        <v>473</v>
      </c>
      <c r="AS33" s="20" t="s">
        <v>81</v>
      </c>
    </row>
    <row r="34" spans="1:45" ht="33" x14ac:dyDescent="0.25">
      <c r="A34" s="13" t="s">
        <v>249</v>
      </c>
      <c r="B34" s="13" t="s">
        <v>250</v>
      </c>
      <c r="C34" s="13" t="s">
        <v>251</v>
      </c>
      <c r="D34" s="13" t="s">
        <v>116</v>
      </c>
      <c r="E34" s="47" t="s">
        <v>252</v>
      </c>
      <c r="F34" s="14">
        <v>40014</v>
      </c>
      <c r="G34" s="14" t="s">
        <v>70</v>
      </c>
      <c r="H34" s="17" t="s">
        <v>29</v>
      </c>
      <c r="I34" s="18" t="s">
        <v>79</v>
      </c>
      <c r="J34" s="9" t="s">
        <v>88</v>
      </c>
      <c r="K34" s="9">
        <v>5</v>
      </c>
      <c r="L34" s="9">
        <v>1456</v>
      </c>
      <c r="M34" s="9">
        <f t="shared" si="0"/>
        <v>28</v>
      </c>
      <c r="N34" s="10">
        <v>18.705618400175997</v>
      </c>
      <c r="O34" s="10">
        <f t="shared" si="1"/>
        <v>27235.38039065625</v>
      </c>
      <c r="P34" s="13" t="s">
        <v>429</v>
      </c>
      <c r="Q34" s="13">
        <v>5.6</v>
      </c>
      <c r="R34" s="39">
        <v>104.776</v>
      </c>
      <c r="S34" s="13" t="s">
        <v>430</v>
      </c>
      <c r="T34" s="13">
        <v>4.67</v>
      </c>
      <c r="U34" s="39">
        <v>87.375699999999995</v>
      </c>
      <c r="V34" s="20" t="s">
        <v>6</v>
      </c>
      <c r="W34" s="3"/>
      <c r="X34" s="39">
        <f t="shared" si="7"/>
        <v>3262.798570800619</v>
      </c>
      <c r="Y34" s="39">
        <f t="shared" si="8"/>
        <v>2037.2064532210877</v>
      </c>
      <c r="Z34" s="39">
        <f t="shared" si="2"/>
        <v>2083.5065998852033</v>
      </c>
      <c r="AA34" s="39"/>
      <c r="AB34" s="39"/>
      <c r="AC34" s="68"/>
      <c r="AD34" s="39"/>
      <c r="AE34" s="39"/>
      <c r="AF34" s="39"/>
      <c r="AG34" s="39"/>
      <c r="AH34" s="39"/>
      <c r="AI34" s="39"/>
      <c r="AJ34" s="65" t="s">
        <v>377</v>
      </c>
      <c r="AK34" s="25">
        <v>2014</v>
      </c>
      <c r="AL34" s="13">
        <v>2019</v>
      </c>
      <c r="AM34" s="13">
        <v>2024</v>
      </c>
      <c r="AN34" s="13">
        <v>2029</v>
      </c>
      <c r="AO34" s="13">
        <v>2034</v>
      </c>
      <c r="AP34" s="41"/>
      <c r="AQ34" s="20" t="s">
        <v>444</v>
      </c>
      <c r="AR34" s="71" t="s">
        <v>475</v>
      </c>
      <c r="AS34" s="20" t="s">
        <v>442</v>
      </c>
    </row>
    <row r="35" spans="1:45" ht="33" x14ac:dyDescent="0.25">
      <c r="A35" s="13" t="s">
        <v>253</v>
      </c>
      <c r="B35" s="13" t="s">
        <v>254</v>
      </c>
      <c r="C35" s="13" t="s">
        <v>255</v>
      </c>
      <c r="D35" s="13" t="s">
        <v>145</v>
      </c>
      <c r="E35" s="47" t="s">
        <v>256</v>
      </c>
      <c r="F35" s="14">
        <v>39510</v>
      </c>
      <c r="G35" s="14" t="s">
        <v>66</v>
      </c>
      <c r="H35" s="8" t="s">
        <v>20</v>
      </c>
      <c r="I35" s="18" t="s">
        <v>79</v>
      </c>
      <c r="J35" s="9" t="s">
        <v>87</v>
      </c>
      <c r="K35" s="9">
        <v>6</v>
      </c>
      <c r="L35" s="9">
        <v>1456</v>
      </c>
      <c r="M35" s="9">
        <f t="shared" si="0"/>
        <v>28</v>
      </c>
      <c r="N35" s="10">
        <v>24.153534099285121</v>
      </c>
      <c r="O35" s="10">
        <f t="shared" si="1"/>
        <v>35167.545648559135</v>
      </c>
      <c r="P35" s="13" t="s">
        <v>429</v>
      </c>
      <c r="Q35" s="13">
        <v>5.6</v>
      </c>
      <c r="R35" s="39">
        <v>135.29599999999999</v>
      </c>
      <c r="S35" s="13" t="s">
        <v>430</v>
      </c>
      <c r="T35" s="13">
        <v>4.67</v>
      </c>
      <c r="U35" s="39">
        <v>112.8272</v>
      </c>
      <c r="V35" s="13" t="s">
        <v>6</v>
      </c>
      <c r="W35" s="1"/>
      <c r="X35" s="39">
        <f t="shared" si="7"/>
        <v>4213.0719686973844</v>
      </c>
      <c r="Y35" s="39">
        <f t="shared" si="8"/>
        <v>2630.5324145122231</v>
      </c>
      <c r="Z35" s="39">
        <f t="shared" si="2"/>
        <v>2690.3172421147738</v>
      </c>
      <c r="AA35" s="39"/>
      <c r="AB35" s="39"/>
      <c r="AC35" s="68">
        <v>16</v>
      </c>
      <c r="AD35" s="39"/>
      <c r="AE35" s="39"/>
      <c r="AF35" s="39"/>
      <c r="AG35" s="39"/>
      <c r="AH35" s="39">
        <v>4.0199999999999996</v>
      </c>
      <c r="AI35" s="39">
        <v>4.6900000000000004</v>
      </c>
      <c r="AJ35" s="65" t="s">
        <v>375</v>
      </c>
      <c r="AK35" s="25">
        <v>2013</v>
      </c>
      <c r="AL35" s="21">
        <v>2018</v>
      </c>
      <c r="AM35" s="13">
        <v>2023</v>
      </c>
      <c r="AN35" s="13">
        <v>2028</v>
      </c>
      <c r="AO35" s="13">
        <v>2033</v>
      </c>
      <c r="AP35" s="44" t="s">
        <v>24</v>
      </c>
      <c r="AQ35" s="13" t="s">
        <v>444</v>
      </c>
      <c r="AR35" s="71" t="s">
        <v>476</v>
      </c>
      <c r="AS35" s="13" t="s">
        <v>81</v>
      </c>
    </row>
    <row r="36" spans="1:45" ht="33" x14ac:dyDescent="0.25">
      <c r="A36" s="76" t="s">
        <v>335</v>
      </c>
      <c r="B36" s="76" t="s">
        <v>336</v>
      </c>
      <c r="C36" s="76" t="s">
        <v>337</v>
      </c>
      <c r="D36" s="76" t="s">
        <v>176</v>
      </c>
      <c r="E36" s="77" t="s">
        <v>338</v>
      </c>
      <c r="F36" s="78">
        <v>41414</v>
      </c>
      <c r="G36" s="78" t="s">
        <v>65</v>
      </c>
      <c r="H36" s="76" t="s">
        <v>15</v>
      </c>
      <c r="I36" s="79" t="s">
        <v>79</v>
      </c>
      <c r="J36" s="80" t="s">
        <v>89</v>
      </c>
      <c r="K36" s="80">
        <v>1</v>
      </c>
      <c r="L36" s="80">
        <v>1456</v>
      </c>
      <c r="M36" s="80">
        <f t="shared" si="0"/>
        <v>28</v>
      </c>
      <c r="N36" s="81">
        <v>14.35</v>
      </c>
      <c r="O36" s="81">
        <f t="shared" si="1"/>
        <v>20893.599999999999</v>
      </c>
      <c r="P36" s="76" t="s">
        <v>429</v>
      </c>
      <c r="Q36" s="76">
        <v>2.8</v>
      </c>
      <c r="R36" s="82">
        <v>40.18</v>
      </c>
      <c r="S36" s="76" t="s">
        <v>430</v>
      </c>
      <c r="T36" s="76">
        <v>2.33</v>
      </c>
      <c r="U36" s="82">
        <v>33.435499999999998</v>
      </c>
      <c r="V36" s="31" t="s">
        <v>51</v>
      </c>
      <c r="W36" s="84">
        <v>42688</v>
      </c>
      <c r="X36" s="86">
        <f t="shared" si="7"/>
        <v>2503.0532800000001</v>
      </c>
      <c r="Y36" s="86">
        <f t="shared" si="8"/>
        <v>1562.8412800000001</v>
      </c>
      <c r="Z36" s="86">
        <f t="shared" si="2"/>
        <v>1598.3603999999998</v>
      </c>
      <c r="AA36" s="86"/>
      <c r="AB36" s="86"/>
      <c r="AC36" s="88"/>
      <c r="AD36" s="86"/>
      <c r="AE36" s="86"/>
      <c r="AF36" s="86"/>
      <c r="AG36" s="86"/>
      <c r="AH36" s="86"/>
      <c r="AI36" s="86"/>
      <c r="AJ36" s="63" t="s">
        <v>387</v>
      </c>
      <c r="AK36" s="89">
        <v>2018</v>
      </c>
      <c r="AL36" s="90">
        <v>2023</v>
      </c>
      <c r="AM36" s="90">
        <v>2028</v>
      </c>
      <c r="AN36" s="90">
        <v>2033</v>
      </c>
      <c r="AO36" s="90">
        <v>2038</v>
      </c>
      <c r="AP36" s="91" t="s">
        <v>60</v>
      </c>
      <c r="AQ36" s="31" t="s">
        <v>444</v>
      </c>
      <c r="AR36" s="92" t="s">
        <v>496</v>
      </c>
      <c r="AS36" s="31" t="s">
        <v>442</v>
      </c>
    </row>
    <row r="37" spans="1:45" ht="33" x14ac:dyDescent="0.25">
      <c r="A37" s="7" t="s">
        <v>339</v>
      </c>
      <c r="B37" s="7" t="s">
        <v>340</v>
      </c>
      <c r="C37" s="7" t="s">
        <v>341</v>
      </c>
      <c r="D37" s="7" t="s">
        <v>121</v>
      </c>
      <c r="E37" s="46" t="s">
        <v>342</v>
      </c>
      <c r="F37" s="14">
        <v>40406</v>
      </c>
      <c r="G37" s="14" t="s">
        <v>65</v>
      </c>
      <c r="H37" s="7" t="s">
        <v>13</v>
      </c>
      <c r="I37" s="18" t="s">
        <v>79</v>
      </c>
      <c r="J37" s="9" t="s">
        <v>89</v>
      </c>
      <c r="K37" s="9">
        <v>6</v>
      </c>
      <c r="L37" s="9">
        <v>1456</v>
      </c>
      <c r="M37" s="9">
        <f t="shared" si="0"/>
        <v>28</v>
      </c>
      <c r="N37" s="10">
        <v>15.843559525920002</v>
      </c>
      <c r="O37" s="10">
        <f t="shared" si="1"/>
        <v>23068.222669739524</v>
      </c>
      <c r="P37" s="7" t="s">
        <v>429</v>
      </c>
      <c r="Q37" s="7">
        <v>5.6</v>
      </c>
      <c r="R37" s="49">
        <v>88.703999999999994</v>
      </c>
      <c r="S37" s="7" t="s">
        <v>430</v>
      </c>
      <c r="T37" s="7">
        <v>4.67</v>
      </c>
      <c r="U37" s="49">
        <v>73.972800000000007</v>
      </c>
      <c r="V37" s="22" t="s">
        <v>6</v>
      </c>
      <c r="W37" s="4"/>
      <c r="X37" s="39">
        <f t="shared" si="7"/>
        <v>2763.573075834795</v>
      </c>
      <c r="Y37" s="39">
        <f t="shared" si="8"/>
        <v>1725.5030556965164</v>
      </c>
      <c r="Z37" s="39">
        <f t="shared" si="2"/>
        <v>1764.7190342350734</v>
      </c>
      <c r="AA37" s="49"/>
      <c r="AB37" s="49"/>
      <c r="AC37" s="67"/>
      <c r="AD37" s="49"/>
      <c r="AE37" s="49"/>
      <c r="AF37" s="49"/>
      <c r="AG37" s="49"/>
      <c r="AH37" s="49">
        <v>5.83</v>
      </c>
      <c r="AI37" s="39">
        <v>6.8</v>
      </c>
      <c r="AJ37" s="65" t="s">
        <v>372</v>
      </c>
      <c r="AK37" s="23">
        <v>2015</v>
      </c>
      <c r="AL37" s="13">
        <v>2020</v>
      </c>
      <c r="AM37" s="13">
        <v>2025</v>
      </c>
      <c r="AN37" s="13">
        <v>2030</v>
      </c>
      <c r="AO37" s="13">
        <v>2035</v>
      </c>
      <c r="AP37" s="41"/>
      <c r="AQ37" s="22" t="s">
        <v>444</v>
      </c>
      <c r="AR37" s="71" t="s">
        <v>497</v>
      </c>
      <c r="AS37" s="22" t="s">
        <v>442</v>
      </c>
    </row>
    <row r="38" spans="1:45" ht="33" x14ac:dyDescent="0.25">
      <c r="A38" s="7" t="s">
        <v>343</v>
      </c>
      <c r="B38" s="7" t="s">
        <v>344</v>
      </c>
      <c r="C38" s="7" t="s">
        <v>345</v>
      </c>
      <c r="D38" s="7" t="s">
        <v>218</v>
      </c>
      <c r="E38" s="46" t="s">
        <v>346</v>
      </c>
      <c r="F38" s="14">
        <v>38951</v>
      </c>
      <c r="G38" s="14" t="s">
        <v>65</v>
      </c>
      <c r="H38" s="8" t="s">
        <v>15</v>
      </c>
      <c r="I38" s="18" t="s">
        <v>79</v>
      </c>
      <c r="J38" s="9" t="s">
        <v>89</v>
      </c>
      <c r="K38" s="9">
        <v>7</v>
      </c>
      <c r="L38" s="9">
        <v>1456</v>
      </c>
      <c r="M38" s="9">
        <f t="shared" si="0"/>
        <v>28</v>
      </c>
      <c r="N38" s="10">
        <v>16.160430716438402</v>
      </c>
      <c r="O38" s="10">
        <f t="shared" si="1"/>
        <v>23529.587123134312</v>
      </c>
      <c r="P38" s="7" t="s">
        <v>429</v>
      </c>
      <c r="Q38" s="7">
        <v>5.6</v>
      </c>
      <c r="R38" s="49">
        <v>90.495999999999995</v>
      </c>
      <c r="S38" s="7" t="s">
        <v>430</v>
      </c>
      <c r="T38" s="7">
        <v>7</v>
      </c>
      <c r="U38" s="49">
        <v>0</v>
      </c>
      <c r="V38" s="13" t="s">
        <v>6</v>
      </c>
      <c r="W38" s="1"/>
      <c r="X38" s="39">
        <f t="shared" si="7"/>
        <v>2818.8445373514905</v>
      </c>
      <c r="Y38" s="39">
        <f t="shared" si="8"/>
        <v>1760.0131168104465</v>
      </c>
      <c r="Z38" s="39">
        <f t="shared" si="2"/>
        <v>1800.0134149197747</v>
      </c>
      <c r="AA38" s="39"/>
      <c r="AB38" s="39"/>
      <c r="AC38" s="68"/>
      <c r="AD38" s="39"/>
      <c r="AE38" s="39"/>
      <c r="AF38" s="39"/>
      <c r="AG38" s="39"/>
      <c r="AH38" s="39"/>
      <c r="AI38" s="39"/>
      <c r="AJ38" s="65" t="s">
        <v>371</v>
      </c>
      <c r="AK38" s="16">
        <v>2011</v>
      </c>
      <c r="AL38" s="16">
        <v>2016</v>
      </c>
      <c r="AM38" s="13">
        <v>2021</v>
      </c>
      <c r="AN38" s="13">
        <v>2026</v>
      </c>
      <c r="AO38" s="13">
        <v>2031</v>
      </c>
      <c r="AP38" s="43"/>
      <c r="AQ38" s="13" t="s">
        <v>444</v>
      </c>
      <c r="AR38" s="71" t="s">
        <v>498</v>
      </c>
      <c r="AS38" s="13" t="s">
        <v>81</v>
      </c>
    </row>
    <row r="39" spans="1:45" ht="33" x14ac:dyDescent="0.25">
      <c r="A39" s="13" t="s">
        <v>113</v>
      </c>
      <c r="B39" s="13" t="s">
        <v>114</v>
      </c>
      <c r="C39" s="13" t="s">
        <v>115</v>
      </c>
      <c r="D39" s="13" t="s">
        <v>116</v>
      </c>
      <c r="E39" s="47" t="s">
        <v>117</v>
      </c>
      <c r="F39" s="14">
        <v>41694</v>
      </c>
      <c r="G39" s="14" t="s">
        <v>68</v>
      </c>
      <c r="H39" s="7" t="s">
        <v>44</v>
      </c>
      <c r="I39" s="14" t="s">
        <v>76</v>
      </c>
      <c r="J39" s="9" t="s">
        <v>93</v>
      </c>
      <c r="K39" s="9">
        <v>4</v>
      </c>
      <c r="L39" s="9">
        <v>2080</v>
      </c>
      <c r="M39" s="9">
        <f t="shared" si="0"/>
        <v>40</v>
      </c>
      <c r="N39" s="10">
        <v>26.463237775200003</v>
      </c>
      <c r="O39" s="10">
        <f t="shared" si="1"/>
        <v>55043.534572416007</v>
      </c>
      <c r="P39" s="13" t="s">
        <v>427</v>
      </c>
      <c r="Q39" s="13">
        <v>8</v>
      </c>
      <c r="R39" s="39">
        <v>211.77699999999999</v>
      </c>
      <c r="S39" s="13" t="s">
        <v>433</v>
      </c>
      <c r="T39" s="13">
        <v>10</v>
      </c>
      <c r="U39" s="39">
        <v>264.72125</v>
      </c>
      <c r="V39" s="14" t="s">
        <v>6</v>
      </c>
      <c r="W39" s="1"/>
      <c r="X39" s="39">
        <f t="shared" si="7"/>
        <v>6594.2154417754382</v>
      </c>
      <c r="Y39" s="39">
        <f t="shared" si="8"/>
        <v>4117.2563860167174</v>
      </c>
      <c r="Z39" s="39">
        <f t="shared" si="2"/>
        <v>4210.8303947898248</v>
      </c>
      <c r="AA39" s="39"/>
      <c r="AB39" s="39"/>
      <c r="AC39" s="68"/>
      <c r="AD39" s="39"/>
      <c r="AE39" s="39"/>
      <c r="AF39" s="39">
        <v>26.27</v>
      </c>
      <c r="AG39" s="39">
        <v>5</v>
      </c>
      <c r="AH39" s="39"/>
      <c r="AI39" s="39"/>
      <c r="AJ39" s="64" t="s">
        <v>391</v>
      </c>
      <c r="AK39" s="15">
        <v>2019</v>
      </c>
      <c r="AL39" s="13">
        <v>2024</v>
      </c>
      <c r="AM39" s="13">
        <v>2029</v>
      </c>
      <c r="AN39" s="13">
        <v>2034</v>
      </c>
      <c r="AO39" s="13">
        <v>2039</v>
      </c>
      <c r="AP39" s="41"/>
      <c r="AQ39" s="14" t="s">
        <v>442</v>
      </c>
      <c r="AR39" s="71" t="s">
        <v>443</v>
      </c>
      <c r="AS39" s="14" t="s">
        <v>442</v>
      </c>
    </row>
    <row r="40" spans="1:45" ht="33" x14ac:dyDescent="0.25">
      <c r="A40" s="13" t="s">
        <v>118</v>
      </c>
      <c r="B40" s="13" t="s">
        <v>119</v>
      </c>
      <c r="C40" s="13" t="s">
        <v>120</v>
      </c>
      <c r="D40" s="13" t="s">
        <v>121</v>
      </c>
      <c r="E40" s="47" t="s">
        <v>122</v>
      </c>
      <c r="F40" s="14">
        <v>36374</v>
      </c>
      <c r="G40" s="14" t="s">
        <v>65</v>
      </c>
      <c r="H40" s="7" t="s">
        <v>11</v>
      </c>
      <c r="I40" s="14" t="s">
        <v>77</v>
      </c>
      <c r="J40" s="9" t="s">
        <v>88</v>
      </c>
      <c r="K40" s="9">
        <v>12</v>
      </c>
      <c r="L40" s="9">
        <v>2080</v>
      </c>
      <c r="M40" s="9">
        <f t="shared" si="0"/>
        <v>40</v>
      </c>
      <c r="N40" s="10">
        <v>21.49</v>
      </c>
      <c r="O40" s="10">
        <f t="shared" si="1"/>
        <v>44699.199999999997</v>
      </c>
      <c r="P40" s="13" t="s">
        <v>427</v>
      </c>
      <c r="Q40" s="13">
        <v>8</v>
      </c>
      <c r="R40" s="39">
        <v>171.92</v>
      </c>
      <c r="S40" s="13" t="s">
        <v>428</v>
      </c>
      <c r="T40" s="13">
        <v>16.666665999999999</v>
      </c>
      <c r="U40" s="39">
        <v>358.166652</v>
      </c>
      <c r="V40" s="13" t="s">
        <v>6</v>
      </c>
      <c r="W40" s="1"/>
      <c r="X40" s="39">
        <f t="shared" si="7"/>
        <v>5354.9641599999995</v>
      </c>
      <c r="Y40" s="39">
        <f t="shared" si="8"/>
        <v>3343.5001599999996</v>
      </c>
      <c r="Z40" s="39">
        <f t="shared" si="2"/>
        <v>3419.4887999999996</v>
      </c>
      <c r="AA40" s="39"/>
      <c r="AB40" s="39"/>
      <c r="AC40" s="68"/>
      <c r="AD40" s="39"/>
      <c r="AE40" s="39"/>
      <c r="AF40" s="39">
        <v>26.27</v>
      </c>
      <c r="AG40" s="39"/>
      <c r="AH40" s="39"/>
      <c r="AI40" s="39"/>
      <c r="AJ40" s="65" t="s">
        <v>358</v>
      </c>
      <c r="AK40" s="16">
        <v>2004</v>
      </c>
      <c r="AL40" s="16">
        <v>2009</v>
      </c>
      <c r="AM40" s="16">
        <v>2014</v>
      </c>
      <c r="AN40" s="13">
        <v>2019</v>
      </c>
      <c r="AO40" s="13">
        <v>2024</v>
      </c>
      <c r="AP40" s="42" t="s">
        <v>10</v>
      </c>
      <c r="AQ40" s="13" t="s">
        <v>444</v>
      </c>
      <c r="AR40" s="71" t="s">
        <v>445</v>
      </c>
      <c r="AS40" s="13" t="s">
        <v>81</v>
      </c>
    </row>
    <row r="41" spans="1:45" ht="33" x14ac:dyDescent="0.25">
      <c r="A41" s="7" t="s">
        <v>123</v>
      </c>
      <c r="B41" s="7" t="s">
        <v>124</v>
      </c>
      <c r="C41" s="7" t="s">
        <v>125</v>
      </c>
      <c r="D41" s="7" t="s">
        <v>126</v>
      </c>
      <c r="E41" s="46" t="s">
        <v>127</v>
      </c>
      <c r="F41" s="17">
        <v>37522</v>
      </c>
      <c r="G41" s="17" t="s">
        <v>66</v>
      </c>
      <c r="H41" s="8" t="s">
        <v>20</v>
      </c>
      <c r="I41" s="18" t="s">
        <v>78</v>
      </c>
      <c r="J41" s="9" t="s">
        <v>87</v>
      </c>
      <c r="K41" s="9">
        <v>9</v>
      </c>
      <c r="L41" s="9">
        <v>2080</v>
      </c>
      <c r="M41" s="9">
        <f t="shared" si="0"/>
        <v>40</v>
      </c>
      <c r="N41" s="10">
        <v>25.631923614434164</v>
      </c>
      <c r="O41" s="10">
        <f t="shared" si="1"/>
        <v>53314.401118023059</v>
      </c>
      <c r="P41" s="7" t="s">
        <v>427</v>
      </c>
      <c r="Q41" s="7">
        <v>8</v>
      </c>
      <c r="R41" s="49">
        <v>205.04</v>
      </c>
      <c r="S41" s="7" t="s">
        <v>433</v>
      </c>
      <c r="T41" s="7">
        <v>16.666665999999999</v>
      </c>
      <c r="U41" s="49">
        <v>427.16665</v>
      </c>
      <c r="V41" s="13" t="s">
        <v>6</v>
      </c>
      <c r="W41" s="1"/>
      <c r="X41" s="39">
        <f t="shared" si="7"/>
        <v>6387.0652539391631</v>
      </c>
      <c r="Y41" s="39">
        <f t="shared" si="8"/>
        <v>3987.9172036281257</v>
      </c>
      <c r="Z41" s="39">
        <f t="shared" si="2"/>
        <v>4078.5516855287638</v>
      </c>
      <c r="AA41" s="39">
        <v>50</v>
      </c>
      <c r="AB41" s="49" t="s">
        <v>83</v>
      </c>
      <c r="AC41" s="68"/>
      <c r="AD41" s="39"/>
      <c r="AE41" s="39"/>
      <c r="AF41" s="39">
        <v>26.27</v>
      </c>
      <c r="AG41" s="39"/>
      <c r="AH41" s="39">
        <v>9.1999999999999993</v>
      </c>
      <c r="AI41" s="39"/>
      <c r="AJ41" s="64" t="s">
        <v>364</v>
      </c>
      <c r="AK41" s="16">
        <v>2007</v>
      </c>
      <c r="AL41" s="16">
        <v>2012</v>
      </c>
      <c r="AM41" s="16">
        <v>2017</v>
      </c>
      <c r="AN41" s="13">
        <v>2022</v>
      </c>
      <c r="AO41" s="13">
        <v>2027</v>
      </c>
      <c r="AP41" s="43"/>
      <c r="AQ41" s="13" t="s">
        <v>444</v>
      </c>
      <c r="AR41" s="71" t="s">
        <v>446</v>
      </c>
      <c r="AS41" s="13" t="s">
        <v>442</v>
      </c>
    </row>
    <row r="42" spans="1:45" ht="33" x14ac:dyDescent="0.25">
      <c r="A42" s="13" t="s">
        <v>150</v>
      </c>
      <c r="B42" s="13" t="s">
        <v>151</v>
      </c>
      <c r="C42" s="13" t="s">
        <v>152</v>
      </c>
      <c r="D42" s="13" t="s">
        <v>153</v>
      </c>
      <c r="E42" s="47" t="s">
        <v>154</v>
      </c>
      <c r="F42" s="14">
        <v>41981</v>
      </c>
      <c r="G42" s="14" t="s">
        <v>65</v>
      </c>
      <c r="H42" s="7" t="s">
        <v>15</v>
      </c>
      <c r="I42" s="14" t="s">
        <v>77</v>
      </c>
      <c r="J42" s="9" t="s">
        <v>89</v>
      </c>
      <c r="K42" s="9">
        <v>5</v>
      </c>
      <c r="L42" s="9">
        <v>2080</v>
      </c>
      <c r="M42" s="9">
        <f t="shared" si="0"/>
        <v>40</v>
      </c>
      <c r="N42" s="10">
        <v>15.53</v>
      </c>
      <c r="O42" s="10">
        <f t="shared" si="1"/>
        <v>32302.399999999998</v>
      </c>
      <c r="P42" s="13" t="s">
        <v>427</v>
      </c>
      <c r="Q42" s="13">
        <v>8</v>
      </c>
      <c r="R42" s="39">
        <v>124.24</v>
      </c>
      <c r="S42" s="13" t="s">
        <v>428</v>
      </c>
      <c r="T42" s="13">
        <v>6.6666660000000002</v>
      </c>
      <c r="U42" s="39">
        <v>103.533323</v>
      </c>
      <c r="V42" s="14" t="s">
        <v>6</v>
      </c>
      <c r="W42" s="1"/>
      <c r="X42" s="39">
        <f t="shared" si="7"/>
        <v>3869.8275199999998</v>
      </c>
      <c r="Y42" s="39">
        <f t="shared" si="8"/>
        <v>2416.2195199999996</v>
      </c>
      <c r="Z42" s="39">
        <f t="shared" si="2"/>
        <v>2471.1335999999997</v>
      </c>
      <c r="AA42" s="39"/>
      <c r="AB42" s="39"/>
      <c r="AC42" s="68"/>
      <c r="AD42" s="39"/>
      <c r="AE42" s="39"/>
      <c r="AF42" s="39">
        <v>26.27</v>
      </c>
      <c r="AG42" s="39"/>
      <c r="AH42" s="39"/>
      <c r="AI42" s="39"/>
      <c r="AJ42" s="65" t="s">
        <v>379</v>
      </c>
      <c r="AK42" s="15">
        <v>2019</v>
      </c>
      <c r="AL42" s="13">
        <v>2024</v>
      </c>
      <c r="AM42" s="13">
        <v>2029</v>
      </c>
      <c r="AN42" s="13">
        <v>2034</v>
      </c>
      <c r="AO42" s="13">
        <v>2039</v>
      </c>
      <c r="AP42" s="43" t="s">
        <v>47</v>
      </c>
      <c r="AQ42" s="14" t="s">
        <v>442</v>
      </c>
      <c r="AR42" s="71" t="s">
        <v>452</v>
      </c>
      <c r="AS42" s="14" t="s">
        <v>81</v>
      </c>
    </row>
    <row r="43" spans="1:45" ht="33" x14ac:dyDescent="0.25">
      <c r="A43" s="13" t="s">
        <v>155</v>
      </c>
      <c r="B43" s="13" t="s">
        <v>156</v>
      </c>
      <c r="C43" s="13" t="s">
        <v>157</v>
      </c>
      <c r="D43" s="13" t="s">
        <v>158</v>
      </c>
      <c r="E43" s="47" t="s">
        <v>159</v>
      </c>
      <c r="F43" s="14">
        <v>40273</v>
      </c>
      <c r="G43" s="14" t="s">
        <v>70</v>
      </c>
      <c r="H43" s="7" t="s">
        <v>31</v>
      </c>
      <c r="I43" s="14" t="s">
        <v>76</v>
      </c>
      <c r="J43" s="9" t="s">
        <v>92</v>
      </c>
      <c r="K43" s="9">
        <v>9</v>
      </c>
      <c r="L43" s="9">
        <v>2080</v>
      </c>
      <c r="M43" s="9">
        <f t="shared" si="0"/>
        <v>40</v>
      </c>
      <c r="N43" s="10">
        <v>33.312033690965919</v>
      </c>
      <c r="O43" s="10">
        <f t="shared" si="1"/>
        <v>69289.030077209114</v>
      </c>
      <c r="P43" s="13" t="s">
        <v>427</v>
      </c>
      <c r="Q43" s="13">
        <v>8</v>
      </c>
      <c r="R43" s="39">
        <v>266.47800000000001</v>
      </c>
      <c r="S43" s="13" t="s">
        <v>433</v>
      </c>
      <c r="T43" s="13">
        <v>13.333333</v>
      </c>
      <c r="U43" s="39">
        <v>444.12998900000002</v>
      </c>
      <c r="V43" s="13" t="s">
        <v>6</v>
      </c>
      <c r="W43" s="1"/>
      <c r="X43" s="39">
        <f t="shared" si="7"/>
        <v>8300.8258032496524</v>
      </c>
      <c r="Y43" s="39">
        <f t="shared" si="8"/>
        <v>5182.8194497752429</v>
      </c>
      <c r="Z43" s="39">
        <f t="shared" si="2"/>
        <v>5300.6108009064974</v>
      </c>
      <c r="AA43" s="39">
        <v>50</v>
      </c>
      <c r="AB43" s="39"/>
      <c r="AC43" s="68"/>
      <c r="AD43" s="39">
        <v>50</v>
      </c>
      <c r="AE43" s="39"/>
      <c r="AF43" s="39">
        <v>26.27</v>
      </c>
      <c r="AG43" s="39"/>
      <c r="AH43" s="39">
        <v>3.34</v>
      </c>
      <c r="AI43" s="39"/>
      <c r="AJ43" s="64" t="s">
        <v>372</v>
      </c>
      <c r="AK43" s="16">
        <v>2015</v>
      </c>
      <c r="AL43" s="13">
        <v>2020</v>
      </c>
      <c r="AM43" s="13">
        <v>2025</v>
      </c>
      <c r="AN43" s="13">
        <v>2030</v>
      </c>
      <c r="AO43" s="13">
        <v>2035</v>
      </c>
      <c r="AP43" s="41"/>
      <c r="AQ43" s="13" t="s">
        <v>444</v>
      </c>
      <c r="AR43" s="71" t="s">
        <v>453</v>
      </c>
      <c r="AS43" s="13" t="s">
        <v>442</v>
      </c>
    </row>
    <row r="44" spans="1:45" ht="33" x14ac:dyDescent="0.25">
      <c r="A44" s="7" t="s">
        <v>160</v>
      </c>
      <c r="B44" s="7" t="s">
        <v>161</v>
      </c>
      <c r="C44" s="7" t="s">
        <v>162</v>
      </c>
      <c r="D44" s="7" t="s">
        <v>116</v>
      </c>
      <c r="E44" s="46" t="s">
        <v>163</v>
      </c>
      <c r="F44" s="14">
        <v>38747</v>
      </c>
      <c r="G44" s="14" t="s">
        <v>65</v>
      </c>
      <c r="H44" s="7" t="s">
        <v>23</v>
      </c>
      <c r="I44" s="14" t="s">
        <v>77</v>
      </c>
      <c r="J44" s="9" t="s">
        <v>87</v>
      </c>
      <c r="K44" s="9">
        <v>7</v>
      </c>
      <c r="L44" s="9">
        <v>2080</v>
      </c>
      <c r="M44" s="9">
        <f t="shared" si="0"/>
        <v>40</v>
      </c>
      <c r="N44" s="10">
        <v>24.636604781270822</v>
      </c>
      <c r="O44" s="10">
        <f t="shared" si="1"/>
        <v>51244.137945043309</v>
      </c>
      <c r="P44" s="7" t="s">
        <v>427</v>
      </c>
      <c r="Q44" s="7">
        <v>8</v>
      </c>
      <c r="R44" s="49">
        <v>197.04</v>
      </c>
      <c r="S44" s="7" t="s">
        <v>428</v>
      </c>
      <c r="T44" s="7">
        <v>10</v>
      </c>
      <c r="U44" s="49">
        <v>246.3</v>
      </c>
      <c r="V44" s="7" t="s">
        <v>6</v>
      </c>
      <c r="W44" s="5"/>
      <c r="X44" s="39">
        <f t="shared" si="7"/>
        <v>6139.0477258161882</v>
      </c>
      <c r="Y44" s="39">
        <f t="shared" si="8"/>
        <v>3833.0615182892393</v>
      </c>
      <c r="Z44" s="39">
        <f t="shared" si="2"/>
        <v>3920.1765527958132</v>
      </c>
      <c r="AA44" s="49"/>
      <c r="AB44" s="49"/>
      <c r="AC44" s="67"/>
      <c r="AD44" s="49">
        <v>100</v>
      </c>
      <c r="AE44" s="49">
        <v>197.04</v>
      </c>
      <c r="AF44" s="49"/>
      <c r="AG44" s="49">
        <v>5</v>
      </c>
      <c r="AH44" s="49"/>
      <c r="AI44" s="49"/>
      <c r="AJ44" s="65" t="s">
        <v>367</v>
      </c>
      <c r="AK44" s="16">
        <v>2011</v>
      </c>
      <c r="AL44" s="16">
        <v>2016</v>
      </c>
      <c r="AM44" s="19">
        <v>2021</v>
      </c>
      <c r="AN44" s="19">
        <v>2026</v>
      </c>
      <c r="AO44" s="19">
        <v>2031</v>
      </c>
      <c r="AP44" s="44" t="s">
        <v>22</v>
      </c>
      <c r="AQ44" s="7" t="s">
        <v>444</v>
      </c>
      <c r="AR44" s="71" t="s">
        <v>454</v>
      </c>
      <c r="AS44" s="7" t="s">
        <v>442</v>
      </c>
    </row>
    <row r="45" spans="1:45" ht="33" x14ac:dyDescent="0.25">
      <c r="A45" s="7" t="s">
        <v>187</v>
      </c>
      <c r="B45" s="7" t="s">
        <v>188</v>
      </c>
      <c r="C45" s="7" t="s">
        <v>189</v>
      </c>
      <c r="D45" s="7" t="s">
        <v>190</v>
      </c>
      <c r="E45" s="46" t="s">
        <v>191</v>
      </c>
      <c r="F45" s="14">
        <v>41505</v>
      </c>
      <c r="G45" s="14" t="s">
        <v>70</v>
      </c>
      <c r="H45" s="7" t="s">
        <v>41</v>
      </c>
      <c r="I45" s="18" t="s">
        <v>78</v>
      </c>
      <c r="J45" s="9" t="s">
        <v>87</v>
      </c>
      <c r="K45" s="9">
        <v>3</v>
      </c>
      <c r="L45" s="9">
        <v>2080</v>
      </c>
      <c r="M45" s="9">
        <f t="shared" si="0"/>
        <v>40</v>
      </c>
      <c r="N45" s="10">
        <v>22.76041464</v>
      </c>
      <c r="O45" s="10">
        <f t="shared" si="1"/>
        <v>47341.662451199998</v>
      </c>
      <c r="P45" s="7" t="s">
        <v>427</v>
      </c>
      <c r="Q45" s="7">
        <v>8</v>
      </c>
      <c r="R45" s="49">
        <v>182.16</v>
      </c>
      <c r="S45" s="7" t="s">
        <v>433</v>
      </c>
      <c r="T45" s="7">
        <v>10</v>
      </c>
      <c r="U45" s="49">
        <v>227.7</v>
      </c>
      <c r="V45" s="13" t="s">
        <v>6</v>
      </c>
      <c r="W45" s="1"/>
      <c r="X45" s="39">
        <f t="shared" si="7"/>
        <v>5671.5311616537601</v>
      </c>
      <c r="Y45" s="39">
        <f t="shared" si="8"/>
        <v>3541.1563513497604</v>
      </c>
      <c r="Z45" s="39">
        <f t="shared" si="2"/>
        <v>3621.6371775168</v>
      </c>
      <c r="AA45" s="39"/>
      <c r="AB45" s="39"/>
      <c r="AC45" s="68"/>
      <c r="AD45" s="39"/>
      <c r="AE45" s="39"/>
      <c r="AF45" s="39">
        <v>26.27</v>
      </c>
      <c r="AG45" s="39"/>
      <c r="AH45" s="39"/>
      <c r="AI45" s="39"/>
      <c r="AJ45" s="64" t="s">
        <v>389</v>
      </c>
      <c r="AK45" s="21">
        <v>2018</v>
      </c>
      <c r="AL45" s="13">
        <v>2023</v>
      </c>
      <c r="AM45" s="13">
        <v>2028</v>
      </c>
      <c r="AN45" s="13">
        <v>2033</v>
      </c>
      <c r="AO45" s="13">
        <v>2038</v>
      </c>
      <c r="AP45" s="41" t="s">
        <v>40</v>
      </c>
      <c r="AQ45" s="13" t="s">
        <v>444</v>
      </c>
      <c r="AR45" s="71" t="s">
        <v>460</v>
      </c>
      <c r="AS45" s="13" t="s">
        <v>81</v>
      </c>
    </row>
    <row r="46" spans="1:45" ht="33" x14ac:dyDescent="0.25">
      <c r="A46" s="76" t="s">
        <v>192</v>
      </c>
      <c r="B46" s="76" t="s">
        <v>193</v>
      </c>
      <c r="C46" s="76" t="s">
        <v>194</v>
      </c>
      <c r="D46" s="76" t="s">
        <v>140</v>
      </c>
      <c r="E46" s="77" t="s">
        <v>195</v>
      </c>
      <c r="F46" s="78">
        <v>41540</v>
      </c>
      <c r="G46" s="78" t="s">
        <v>66</v>
      </c>
      <c r="H46" s="76" t="s">
        <v>43</v>
      </c>
      <c r="I46" s="79" t="s">
        <v>78</v>
      </c>
      <c r="J46" s="80" t="s">
        <v>87</v>
      </c>
      <c r="K46" s="80">
        <v>4</v>
      </c>
      <c r="L46" s="80">
        <v>2080</v>
      </c>
      <c r="M46" s="80">
        <f t="shared" si="0"/>
        <v>40</v>
      </c>
      <c r="N46" s="81">
        <v>23.215622932800002</v>
      </c>
      <c r="O46" s="81">
        <f t="shared" si="1"/>
        <v>48288.495700224004</v>
      </c>
      <c r="P46" s="76" t="s">
        <v>427</v>
      </c>
      <c r="Q46" s="76">
        <v>8</v>
      </c>
      <c r="R46" s="82">
        <v>185.76</v>
      </c>
      <c r="S46" s="76" t="s">
        <v>433</v>
      </c>
      <c r="T46" s="76">
        <v>10</v>
      </c>
      <c r="U46" s="82">
        <v>232.2</v>
      </c>
      <c r="V46" s="76" t="s">
        <v>6</v>
      </c>
      <c r="W46" s="83"/>
      <c r="X46" s="86">
        <f t="shared" si="7"/>
        <v>5784.9617848868356</v>
      </c>
      <c r="Y46" s="86">
        <f t="shared" si="8"/>
        <v>3611.9794783767557</v>
      </c>
      <c r="Z46" s="86">
        <f t="shared" si="2"/>
        <v>3694.0699210671364</v>
      </c>
      <c r="AA46" s="82">
        <v>100</v>
      </c>
      <c r="AB46" s="82"/>
      <c r="AC46" s="87"/>
      <c r="AD46" s="82">
        <v>50</v>
      </c>
      <c r="AE46" s="82"/>
      <c r="AF46" s="82">
        <v>26.27</v>
      </c>
      <c r="AG46" s="82"/>
      <c r="AH46" s="82"/>
      <c r="AI46" s="82"/>
      <c r="AJ46" s="63" t="s">
        <v>390</v>
      </c>
      <c r="AK46" s="89">
        <v>2018</v>
      </c>
      <c r="AL46" s="90">
        <v>2023</v>
      </c>
      <c r="AM46" s="90">
        <v>2028</v>
      </c>
      <c r="AN46" s="90">
        <v>2033</v>
      </c>
      <c r="AO46" s="90">
        <v>2038</v>
      </c>
      <c r="AP46" s="91" t="s">
        <v>42</v>
      </c>
      <c r="AQ46" s="76" t="s">
        <v>444</v>
      </c>
      <c r="AR46" s="92" t="s">
        <v>461</v>
      </c>
      <c r="AS46" s="76" t="s">
        <v>442</v>
      </c>
    </row>
    <row r="47" spans="1:45" ht="33" x14ac:dyDescent="0.25">
      <c r="A47" s="7" t="s">
        <v>196</v>
      </c>
      <c r="B47" s="7" t="s">
        <v>197</v>
      </c>
      <c r="C47" s="7" t="s">
        <v>198</v>
      </c>
      <c r="D47" s="7" t="s">
        <v>199</v>
      </c>
      <c r="E47" s="46" t="s">
        <v>200</v>
      </c>
      <c r="F47" s="18">
        <v>42774</v>
      </c>
      <c r="G47" s="18" t="s">
        <v>63</v>
      </c>
      <c r="H47" s="7" t="s">
        <v>50</v>
      </c>
      <c r="I47" s="18" t="s">
        <v>78</v>
      </c>
      <c r="J47" s="9" t="s">
        <v>87</v>
      </c>
      <c r="K47" s="9">
        <v>11</v>
      </c>
      <c r="L47" s="9">
        <v>2080</v>
      </c>
      <c r="M47" s="9">
        <f t="shared" si="0"/>
        <v>40</v>
      </c>
      <c r="N47" s="10">
        <v>21.8766</v>
      </c>
      <c r="O47" s="10">
        <f t="shared" si="1"/>
        <v>45503.328000000001</v>
      </c>
      <c r="P47" s="7" t="s">
        <v>427</v>
      </c>
      <c r="Q47" s="7">
        <v>8</v>
      </c>
      <c r="R47" s="49">
        <v>175.04</v>
      </c>
      <c r="S47" s="7" t="s">
        <v>433</v>
      </c>
      <c r="T47" s="7">
        <v>10</v>
      </c>
      <c r="U47" s="49">
        <v>218.8</v>
      </c>
      <c r="V47" s="19" t="s">
        <v>6</v>
      </c>
      <c r="W47" s="2"/>
      <c r="X47" s="39">
        <f t="shared" si="7"/>
        <v>5451.2986944000004</v>
      </c>
      <c r="Y47" s="39">
        <f t="shared" si="8"/>
        <v>3403.6489344000001</v>
      </c>
      <c r="Z47" s="39">
        <f t="shared" si="2"/>
        <v>3481.0045920000002</v>
      </c>
      <c r="AA47" s="39"/>
      <c r="AB47" s="39"/>
      <c r="AC47" s="68"/>
      <c r="AD47" s="39"/>
      <c r="AE47" s="39"/>
      <c r="AF47" s="39"/>
      <c r="AG47" s="39"/>
      <c r="AH47" s="39"/>
      <c r="AI47" s="39"/>
      <c r="AJ47" s="64" t="s">
        <v>400</v>
      </c>
      <c r="AK47" s="19">
        <v>2022</v>
      </c>
      <c r="AL47" s="19">
        <v>2027</v>
      </c>
      <c r="AM47" s="19">
        <v>2032</v>
      </c>
      <c r="AN47" s="19">
        <v>2037</v>
      </c>
      <c r="AO47" s="19">
        <v>2042</v>
      </c>
      <c r="AP47" s="43"/>
      <c r="AQ47" s="19" t="s">
        <v>444</v>
      </c>
      <c r="AR47" s="71" t="s">
        <v>462</v>
      </c>
      <c r="AS47" s="19" t="s">
        <v>442</v>
      </c>
    </row>
    <row r="48" spans="1:45" ht="33" x14ac:dyDescent="0.25">
      <c r="A48" s="13" t="s">
        <v>208</v>
      </c>
      <c r="B48" s="13" t="s">
        <v>209</v>
      </c>
      <c r="C48" s="13" t="s">
        <v>210</v>
      </c>
      <c r="D48" s="13" t="s">
        <v>116</v>
      </c>
      <c r="E48" s="47" t="s">
        <v>207</v>
      </c>
      <c r="F48" s="14">
        <v>38965</v>
      </c>
      <c r="G48" s="14" t="s">
        <v>66</v>
      </c>
      <c r="H48" s="7" t="s">
        <v>71</v>
      </c>
      <c r="I48" s="14" t="s">
        <v>76</v>
      </c>
      <c r="J48" s="9" t="s">
        <v>92</v>
      </c>
      <c r="K48" s="9">
        <v>1</v>
      </c>
      <c r="L48" s="9">
        <v>2080</v>
      </c>
      <c r="M48" s="9">
        <f t="shared" si="0"/>
        <v>40</v>
      </c>
      <c r="N48" s="10">
        <v>28.4315</v>
      </c>
      <c r="O48" s="10">
        <f t="shared" si="1"/>
        <v>59137.52</v>
      </c>
      <c r="P48" s="13" t="s">
        <v>427</v>
      </c>
      <c r="Q48" s="13">
        <v>8</v>
      </c>
      <c r="R48" s="39">
        <v>227.452</v>
      </c>
      <c r="S48" s="13" t="s">
        <v>433</v>
      </c>
      <c r="T48" s="13">
        <v>16.666665999999999</v>
      </c>
      <c r="U48" s="39">
        <v>473.85831400000001</v>
      </c>
      <c r="V48" s="13" t="s">
        <v>6</v>
      </c>
      <c r="W48" s="1"/>
      <c r="X48" s="39">
        <f t="shared" si="7"/>
        <v>7084.6748959999995</v>
      </c>
      <c r="Y48" s="39">
        <f t="shared" si="8"/>
        <v>4423.4864959999995</v>
      </c>
      <c r="Z48" s="39">
        <f t="shared" si="2"/>
        <v>4524.0202799999997</v>
      </c>
      <c r="AA48" s="39"/>
      <c r="AB48" s="39"/>
      <c r="AC48" s="68"/>
      <c r="AD48" s="39"/>
      <c r="AE48" s="39"/>
      <c r="AF48" s="39">
        <v>26.27</v>
      </c>
      <c r="AG48" s="39"/>
      <c r="AH48" s="39"/>
      <c r="AI48" s="39"/>
      <c r="AJ48" s="64" t="s">
        <v>372</v>
      </c>
      <c r="AK48" s="16">
        <v>2011</v>
      </c>
      <c r="AL48" s="16">
        <v>2016</v>
      </c>
      <c r="AM48" s="13">
        <v>2021</v>
      </c>
      <c r="AN48" s="13">
        <v>2026</v>
      </c>
      <c r="AO48" s="13">
        <v>2031</v>
      </c>
      <c r="AP48" s="43"/>
      <c r="AQ48" s="13" t="s">
        <v>444</v>
      </c>
      <c r="AR48" s="71" t="s">
        <v>465</v>
      </c>
      <c r="AS48" s="13" t="s">
        <v>81</v>
      </c>
    </row>
    <row r="49" spans="1:45" ht="33" x14ac:dyDescent="0.25">
      <c r="A49" s="7" t="s">
        <v>211</v>
      </c>
      <c r="B49" s="7" t="s">
        <v>212</v>
      </c>
      <c r="C49" s="7" t="s">
        <v>213</v>
      </c>
      <c r="D49" s="7" t="s">
        <v>214</v>
      </c>
      <c r="E49" s="46"/>
      <c r="F49" s="14">
        <v>41773</v>
      </c>
      <c r="G49" s="14" t="s">
        <v>98</v>
      </c>
      <c r="H49" s="7" t="s">
        <v>99</v>
      </c>
      <c r="I49" s="18" t="s">
        <v>76</v>
      </c>
      <c r="J49" s="9" t="s">
        <v>87</v>
      </c>
      <c r="K49" s="9">
        <v>1</v>
      </c>
      <c r="L49" s="9">
        <v>2080</v>
      </c>
      <c r="M49" s="9">
        <f t="shared" si="0"/>
        <v>40</v>
      </c>
      <c r="N49" s="10">
        <v>24.69</v>
      </c>
      <c r="O49" s="10">
        <f t="shared" si="1"/>
        <v>51355.200000000004</v>
      </c>
      <c r="P49" s="58" t="s">
        <v>431</v>
      </c>
      <c r="Q49" s="58">
        <v>2.4</v>
      </c>
      <c r="R49" s="59">
        <v>54.648000000000003</v>
      </c>
      <c r="S49" s="58" t="s">
        <v>432</v>
      </c>
      <c r="T49" s="58">
        <v>2</v>
      </c>
      <c r="U49" s="59">
        <v>45.54</v>
      </c>
      <c r="V49" s="7" t="s">
        <v>6</v>
      </c>
      <c r="W49" s="5"/>
      <c r="X49" s="39">
        <f t="shared" si="7"/>
        <v>6152.3529600000011</v>
      </c>
      <c r="Y49" s="39">
        <f t="shared" si="8"/>
        <v>3841.3689600000012</v>
      </c>
      <c r="Z49" s="39">
        <f t="shared" si="2"/>
        <v>3928.6728000000003</v>
      </c>
      <c r="AA49" s="49">
        <v>91.75</v>
      </c>
      <c r="AB49" s="49" t="s">
        <v>83</v>
      </c>
      <c r="AC49" s="67"/>
      <c r="AD49" s="49"/>
      <c r="AE49" s="49"/>
      <c r="AF49" s="49">
        <v>91.58</v>
      </c>
      <c r="AG49" s="49"/>
      <c r="AH49" s="49" t="s">
        <v>83</v>
      </c>
      <c r="AI49" s="49"/>
      <c r="AJ49" s="65" t="s">
        <v>392</v>
      </c>
      <c r="AK49" s="20">
        <v>2019</v>
      </c>
      <c r="AL49" s="13">
        <v>2024</v>
      </c>
      <c r="AM49" s="13">
        <v>2029</v>
      </c>
      <c r="AN49" s="13">
        <v>2034</v>
      </c>
      <c r="AO49" s="13">
        <v>2039</v>
      </c>
      <c r="AP49" s="43"/>
      <c r="AQ49" s="7" t="s">
        <v>444</v>
      </c>
      <c r="AR49" s="71" t="s">
        <v>466</v>
      </c>
      <c r="AS49" s="7" t="s">
        <v>442</v>
      </c>
    </row>
    <row r="50" spans="1:45" ht="33" x14ac:dyDescent="0.25">
      <c r="A50" s="7" t="s">
        <v>224</v>
      </c>
      <c r="B50" s="7" t="s">
        <v>225</v>
      </c>
      <c r="C50" s="7" t="s">
        <v>226</v>
      </c>
      <c r="D50" s="7" t="s">
        <v>227</v>
      </c>
      <c r="E50" s="46" t="s">
        <v>228</v>
      </c>
      <c r="F50" s="14">
        <v>41239</v>
      </c>
      <c r="G50" s="14" t="s">
        <v>69</v>
      </c>
      <c r="H50" s="7" t="s">
        <v>39</v>
      </c>
      <c r="I50" s="14" t="s">
        <v>76</v>
      </c>
      <c r="J50" s="9" t="s">
        <v>93</v>
      </c>
      <c r="K50" s="9">
        <v>6</v>
      </c>
      <c r="L50" s="9">
        <v>2080</v>
      </c>
      <c r="M50" s="9">
        <f t="shared" si="0"/>
        <v>40</v>
      </c>
      <c r="N50" s="10">
        <v>27.532352581318086</v>
      </c>
      <c r="O50" s="10">
        <f t="shared" si="1"/>
        <v>57267.293369141618</v>
      </c>
      <c r="P50" s="7" t="s">
        <v>427</v>
      </c>
      <c r="Q50" s="7">
        <v>8</v>
      </c>
      <c r="R50" s="49">
        <v>220.261</v>
      </c>
      <c r="S50" s="7" t="s">
        <v>433</v>
      </c>
      <c r="T50" s="7">
        <v>13.333333</v>
      </c>
      <c r="U50" s="49">
        <v>367.10165699999999</v>
      </c>
      <c r="V50" s="7" t="s">
        <v>6</v>
      </c>
      <c r="W50" s="5"/>
      <c r="X50" s="39">
        <f t="shared" si="7"/>
        <v>6860.6217456231661</v>
      </c>
      <c r="Y50" s="39">
        <f t="shared" si="8"/>
        <v>4283.5935440117937</v>
      </c>
      <c r="Z50" s="39">
        <f t="shared" si="2"/>
        <v>4380.9479427393335</v>
      </c>
      <c r="AA50" s="49"/>
      <c r="AB50" s="49"/>
      <c r="AC50" s="67"/>
      <c r="AD50" s="49"/>
      <c r="AE50" s="49"/>
      <c r="AF50" s="49"/>
      <c r="AG50" s="49"/>
      <c r="AH50" s="49">
        <v>9.1999999999999993</v>
      </c>
      <c r="AI50" s="49"/>
      <c r="AJ50" s="65" t="s">
        <v>386</v>
      </c>
      <c r="AK50" s="23">
        <v>2017</v>
      </c>
      <c r="AL50" s="13">
        <v>2022</v>
      </c>
      <c r="AM50" s="13">
        <v>2027</v>
      </c>
      <c r="AN50" s="13">
        <v>2032</v>
      </c>
      <c r="AO50" s="13">
        <v>2037</v>
      </c>
      <c r="AP50" s="41"/>
      <c r="AQ50" s="7" t="s">
        <v>444</v>
      </c>
      <c r="AR50" s="71" t="s">
        <v>469</v>
      </c>
      <c r="AS50" s="7" t="s">
        <v>442</v>
      </c>
    </row>
    <row r="51" spans="1:45" ht="33" x14ac:dyDescent="0.25">
      <c r="A51" s="13" t="s">
        <v>229</v>
      </c>
      <c r="B51" s="13" t="s">
        <v>230</v>
      </c>
      <c r="C51" s="13" t="s">
        <v>231</v>
      </c>
      <c r="D51" s="13" t="s">
        <v>131</v>
      </c>
      <c r="E51" s="47"/>
      <c r="F51" s="14">
        <v>38943</v>
      </c>
      <c r="G51" s="14" t="s">
        <v>70</v>
      </c>
      <c r="H51" s="8" t="s">
        <v>28</v>
      </c>
      <c r="I51" s="18" t="s">
        <v>78</v>
      </c>
      <c r="J51" s="9" t="s">
        <v>87</v>
      </c>
      <c r="K51" s="9">
        <v>5</v>
      </c>
      <c r="L51" s="9">
        <v>2080</v>
      </c>
      <c r="M51" s="9">
        <f t="shared" si="0"/>
        <v>40</v>
      </c>
      <c r="N51" s="10">
        <v>23.679935391456002</v>
      </c>
      <c r="O51" s="10">
        <f t="shared" si="1"/>
        <v>49254.265614228483</v>
      </c>
      <c r="P51" s="13" t="s">
        <v>427</v>
      </c>
      <c r="Q51" s="13">
        <v>8</v>
      </c>
      <c r="R51" s="39">
        <v>189.44</v>
      </c>
      <c r="S51" s="13" t="s">
        <v>433</v>
      </c>
      <c r="T51" s="13">
        <v>16.666665999999999</v>
      </c>
      <c r="U51" s="39">
        <v>394.666651</v>
      </c>
      <c r="V51" s="13" t="s">
        <v>6</v>
      </c>
      <c r="W51" s="1"/>
      <c r="X51" s="39">
        <f t="shared" si="7"/>
        <v>5900.6610205845727</v>
      </c>
      <c r="Y51" s="39">
        <f t="shared" si="8"/>
        <v>3684.2190679442911</v>
      </c>
      <c r="Z51" s="39">
        <f t="shared" si="2"/>
        <v>3767.9513194884789</v>
      </c>
      <c r="AA51" s="39"/>
      <c r="AB51" s="39"/>
      <c r="AC51" s="68"/>
      <c r="AD51" s="39"/>
      <c r="AE51" s="39"/>
      <c r="AF51" s="39"/>
      <c r="AG51" s="39"/>
      <c r="AH51" s="39"/>
      <c r="AI51" s="39"/>
      <c r="AJ51" s="65" t="s">
        <v>370</v>
      </c>
      <c r="AK51" s="16">
        <v>2011</v>
      </c>
      <c r="AL51" s="16">
        <v>2016</v>
      </c>
      <c r="AM51" s="13">
        <v>2021</v>
      </c>
      <c r="AN51" s="13">
        <v>2026</v>
      </c>
      <c r="AO51" s="13">
        <v>2031</v>
      </c>
      <c r="AP51" s="43"/>
      <c r="AQ51" s="13" t="s">
        <v>442</v>
      </c>
      <c r="AR51" s="71" t="s">
        <v>470</v>
      </c>
      <c r="AS51" s="13" t="s">
        <v>442</v>
      </c>
    </row>
    <row r="52" spans="1:45" ht="33" x14ac:dyDescent="0.25">
      <c r="A52" s="13" t="s">
        <v>236</v>
      </c>
      <c r="B52" s="13" t="s">
        <v>237</v>
      </c>
      <c r="C52" s="13" t="s">
        <v>238</v>
      </c>
      <c r="D52" s="13" t="s">
        <v>239</v>
      </c>
      <c r="E52" s="47" t="s">
        <v>240</v>
      </c>
      <c r="F52" s="14">
        <v>42142</v>
      </c>
      <c r="G52" s="14" t="s">
        <v>66</v>
      </c>
      <c r="H52" s="7" t="s">
        <v>48</v>
      </c>
      <c r="I52" s="18" t="s">
        <v>78</v>
      </c>
      <c r="J52" s="9" t="s">
        <v>87</v>
      </c>
      <c r="K52" s="9">
        <v>1</v>
      </c>
      <c r="L52" s="9">
        <v>2080</v>
      </c>
      <c r="M52" s="9">
        <f t="shared" si="0"/>
        <v>40</v>
      </c>
      <c r="N52" s="10">
        <v>21.8766</v>
      </c>
      <c r="O52" s="10">
        <f t="shared" si="1"/>
        <v>45503.328000000001</v>
      </c>
      <c r="P52" s="13" t="s">
        <v>427</v>
      </c>
      <c r="Q52" s="13">
        <v>8</v>
      </c>
      <c r="R52" s="39">
        <v>175.04</v>
      </c>
      <c r="S52" s="13" t="s">
        <v>433</v>
      </c>
      <c r="T52" s="13">
        <v>10</v>
      </c>
      <c r="U52" s="39">
        <v>218.8</v>
      </c>
      <c r="V52" s="14" t="s">
        <v>6</v>
      </c>
      <c r="W52" s="1"/>
      <c r="X52" s="39">
        <f t="shared" si="7"/>
        <v>5451.2986944000004</v>
      </c>
      <c r="Y52" s="39">
        <f t="shared" si="8"/>
        <v>3403.6489344000001</v>
      </c>
      <c r="Z52" s="39">
        <f t="shared" si="2"/>
        <v>3481.0045920000002</v>
      </c>
      <c r="AA52" s="39"/>
      <c r="AB52" s="39"/>
      <c r="AC52" s="68"/>
      <c r="AD52" s="39"/>
      <c r="AE52" s="39"/>
      <c r="AF52" s="39">
        <v>91.58</v>
      </c>
      <c r="AG52" s="39"/>
      <c r="AH52" s="39"/>
      <c r="AI52" s="39"/>
      <c r="AJ52" s="64" t="s">
        <v>394</v>
      </c>
      <c r="AK52" s="15">
        <v>2020</v>
      </c>
      <c r="AL52" s="13">
        <v>2025</v>
      </c>
      <c r="AM52" s="13">
        <v>2030</v>
      </c>
      <c r="AN52" s="13">
        <v>2035</v>
      </c>
      <c r="AO52" s="13">
        <v>2040</v>
      </c>
      <c r="AP52" s="43"/>
      <c r="AQ52" s="14" t="s">
        <v>444</v>
      </c>
      <c r="AR52" s="71" t="s">
        <v>472</v>
      </c>
      <c r="AS52" s="14" t="s">
        <v>81</v>
      </c>
    </row>
    <row r="53" spans="1:45" x14ac:dyDescent="0.25">
      <c r="A53" s="13">
        <v>4259</v>
      </c>
      <c r="B53" s="13" t="s">
        <v>504</v>
      </c>
      <c r="C53" s="13" t="s">
        <v>505</v>
      </c>
      <c r="D53" s="13" t="s">
        <v>126</v>
      </c>
      <c r="E53" s="47">
        <v>8157628407</v>
      </c>
      <c r="F53" s="18">
        <v>43160</v>
      </c>
      <c r="G53" s="18" t="s">
        <v>66</v>
      </c>
      <c r="H53" s="7" t="s">
        <v>43</v>
      </c>
      <c r="I53" s="19" t="s">
        <v>78</v>
      </c>
      <c r="J53" s="9" t="s">
        <v>87</v>
      </c>
      <c r="K53" s="9">
        <v>1</v>
      </c>
      <c r="L53" s="9">
        <v>2080</v>
      </c>
      <c r="M53" s="9">
        <f t="shared" si="0"/>
        <v>40</v>
      </c>
      <c r="N53" s="10">
        <v>21.88</v>
      </c>
      <c r="O53" s="10">
        <f t="shared" si="1"/>
        <v>45510.400000000001</v>
      </c>
      <c r="P53" s="13" t="s">
        <v>427</v>
      </c>
      <c r="Q53" s="13">
        <v>8</v>
      </c>
      <c r="R53" s="39"/>
      <c r="S53" s="13" t="s">
        <v>433</v>
      </c>
      <c r="T53" s="13">
        <v>10</v>
      </c>
      <c r="U53" s="39"/>
      <c r="V53" s="19" t="s">
        <v>51</v>
      </c>
      <c r="W53" s="2">
        <v>43160</v>
      </c>
      <c r="X53" s="39">
        <v>0</v>
      </c>
      <c r="Y53" s="39">
        <v>0</v>
      </c>
      <c r="Z53" s="39">
        <f t="shared" si="2"/>
        <v>3481.5455999999999</v>
      </c>
      <c r="AA53" s="39"/>
      <c r="AB53" s="39" t="s">
        <v>83</v>
      </c>
      <c r="AC53" s="68"/>
      <c r="AD53" s="39"/>
      <c r="AE53" s="39"/>
      <c r="AF53" s="39">
        <v>26.27</v>
      </c>
      <c r="AG53" s="39"/>
      <c r="AH53" s="39" t="s">
        <v>83</v>
      </c>
      <c r="AI53" s="39"/>
      <c r="AJ53" s="65">
        <v>43419</v>
      </c>
      <c r="AK53" s="19"/>
      <c r="AL53" s="19"/>
      <c r="AM53" s="19"/>
      <c r="AN53" s="19"/>
      <c r="AO53" s="19"/>
      <c r="AP53" s="43"/>
      <c r="AQ53" s="19" t="s">
        <v>444</v>
      </c>
      <c r="AR53" s="75">
        <v>32827</v>
      </c>
      <c r="AS53" s="19" t="s">
        <v>81</v>
      </c>
    </row>
    <row r="54" spans="1:45" ht="33" x14ac:dyDescent="0.25">
      <c r="A54" s="7" t="s">
        <v>266</v>
      </c>
      <c r="B54" s="7" t="s">
        <v>267</v>
      </c>
      <c r="C54" s="7" t="s">
        <v>268</v>
      </c>
      <c r="D54" s="7" t="s">
        <v>269</v>
      </c>
      <c r="E54" s="46" t="s">
        <v>270</v>
      </c>
      <c r="F54" s="14">
        <v>37543</v>
      </c>
      <c r="G54" s="14" t="s">
        <v>63</v>
      </c>
      <c r="H54" s="7" t="s">
        <v>64</v>
      </c>
      <c r="I54" s="14" t="s">
        <v>76</v>
      </c>
      <c r="J54" s="9" t="s">
        <v>94</v>
      </c>
      <c r="K54" s="9"/>
      <c r="L54" s="9">
        <v>2080</v>
      </c>
      <c r="M54" s="9">
        <f t="shared" si="0"/>
        <v>40</v>
      </c>
      <c r="N54" s="10">
        <v>49.12</v>
      </c>
      <c r="O54" s="10">
        <f t="shared" si="1"/>
        <v>102169.59999999999</v>
      </c>
      <c r="P54" s="7" t="s">
        <v>427</v>
      </c>
      <c r="Q54" s="7">
        <v>8</v>
      </c>
      <c r="R54" s="49">
        <v>392.95800000000003</v>
      </c>
      <c r="S54" s="7" t="s">
        <v>434</v>
      </c>
      <c r="T54" s="7">
        <v>14.000002</v>
      </c>
      <c r="U54" s="49">
        <v>687.67659800000001</v>
      </c>
      <c r="V54" s="13" t="s">
        <v>6</v>
      </c>
      <c r="W54" s="1"/>
      <c r="X54" s="39">
        <f t="shared" ref="X54:X60" si="9">O54*11.98%</f>
        <v>12239.918079999999</v>
      </c>
      <c r="Y54" s="39">
        <f t="shared" ref="Y54:Y60" si="10">X54-(O54*4.5%)</f>
        <v>7642.2860799999999</v>
      </c>
      <c r="Z54" s="39">
        <f t="shared" si="2"/>
        <v>7815.9743999999992</v>
      </c>
      <c r="AA54" s="39"/>
      <c r="AB54" s="39"/>
      <c r="AC54" s="68">
        <v>16</v>
      </c>
      <c r="AD54" s="39"/>
      <c r="AE54" s="39">
        <v>392.96</v>
      </c>
      <c r="AF54" s="39">
        <v>26.27</v>
      </c>
      <c r="AG54" s="39">
        <v>5</v>
      </c>
      <c r="AH54" s="39"/>
      <c r="AI54" s="39"/>
      <c r="AJ54" s="64" t="s">
        <v>362</v>
      </c>
      <c r="AK54" s="16">
        <v>2007</v>
      </c>
      <c r="AL54" s="16">
        <v>2012</v>
      </c>
      <c r="AM54" s="16">
        <v>2017</v>
      </c>
      <c r="AN54" s="13">
        <v>2022</v>
      </c>
      <c r="AO54" s="13">
        <v>2027</v>
      </c>
      <c r="AP54" s="43"/>
      <c r="AQ54" s="13" t="s">
        <v>444</v>
      </c>
      <c r="AR54" s="71" t="s">
        <v>479</v>
      </c>
      <c r="AS54" s="13" t="s">
        <v>81</v>
      </c>
    </row>
    <row r="55" spans="1:45" ht="33" x14ac:dyDescent="0.25">
      <c r="A55" s="7" t="s">
        <v>271</v>
      </c>
      <c r="B55" s="7" t="s">
        <v>272</v>
      </c>
      <c r="C55" s="7" t="s">
        <v>273</v>
      </c>
      <c r="D55" s="7" t="s">
        <v>185</v>
      </c>
      <c r="E55" s="46" t="s">
        <v>274</v>
      </c>
      <c r="F55" s="14">
        <v>40770</v>
      </c>
      <c r="G55" s="14" t="s">
        <v>65</v>
      </c>
      <c r="H55" s="7" t="s">
        <v>32</v>
      </c>
      <c r="I55" s="14" t="s">
        <v>76</v>
      </c>
      <c r="J55" s="9" t="s">
        <v>92</v>
      </c>
      <c r="K55" s="9">
        <v>7</v>
      </c>
      <c r="L55" s="9">
        <v>2080</v>
      </c>
      <c r="M55" s="9">
        <f t="shared" si="0"/>
        <v>40</v>
      </c>
      <c r="N55" s="10">
        <v>32.018486823304414</v>
      </c>
      <c r="O55" s="10">
        <f t="shared" si="1"/>
        <v>66598.452592473186</v>
      </c>
      <c r="P55" s="7" t="s">
        <v>427</v>
      </c>
      <c r="Q55" s="7">
        <v>8</v>
      </c>
      <c r="R55" s="49">
        <v>256.13600000000002</v>
      </c>
      <c r="S55" s="7" t="s">
        <v>433</v>
      </c>
      <c r="T55" s="7">
        <v>13.333333</v>
      </c>
      <c r="U55" s="49">
        <v>426.89332300000001</v>
      </c>
      <c r="V55" s="13" t="s">
        <v>6</v>
      </c>
      <c r="W55" s="1"/>
      <c r="X55" s="39">
        <f t="shared" si="9"/>
        <v>7978.494620578288</v>
      </c>
      <c r="Y55" s="39">
        <f t="shared" si="10"/>
        <v>4981.5642539169949</v>
      </c>
      <c r="Z55" s="39">
        <f t="shared" si="2"/>
        <v>5094.7816233241983</v>
      </c>
      <c r="AA55" s="39"/>
      <c r="AB55" s="39">
        <v>39.979999999999997</v>
      </c>
      <c r="AC55" s="68"/>
      <c r="AD55" s="39">
        <v>100</v>
      </c>
      <c r="AE55" s="39">
        <v>25</v>
      </c>
      <c r="AF55" s="39">
        <v>26.27</v>
      </c>
      <c r="AG55" s="39"/>
      <c r="AH55" s="39">
        <v>9.1999999999999993</v>
      </c>
      <c r="AI55" s="39"/>
      <c r="AJ55" s="64" t="s">
        <v>380</v>
      </c>
      <c r="AK55" s="16">
        <v>2016</v>
      </c>
      <c r="AL55" s="13">
        <v>2021</v>
      </c>
      <c r="AM55" s="13">
        <v>2026</v>
      </c>
      <c r="AN55" s="13">
        <v>2031</v>
      </c>
      <c r="AO55" s="13">
        <v>2036</v>
      </c>
      <c r="AP55" s="41"/>
      <c r="AQ55" s="13" t="s">
        <v>444</v>
      </c>
      <c r="AR55" s="71" t="s">
        <v>480</v>
      </c>
      <c r="AS55" s="13" t="s">
        <v>442</v>
      </c>
    </row>
    <row r="56" spans="1:45" ht="33" x14ac:dyDescent="0.25">
      <c r="A56" s="13" t="s">
        <v>294</v>
      </c>
      <c r="B56" s="13" t="s">
        <v>295</v>
      </c>
      <c r="C56" s="13" t="s">
        <v>296</v>
      </c>
      <c r="D56" s="13" t="s">
        <v>131</v>
      </c>
      <c r="E56" s="47" t="s">
        <v>297</v>
      </c>
      <c r="F56" s="14">
        <v>39510</v>
      </c>
      <c r="G56" s="14" t="s">
        <v>65</v>
      </c>
      <c r="H56" s="7" t="s">
        <v>15</v>
      </c>
      <c r="I56" s="14" t="s">
        <v>77</v>
      </c>
      <c r="J56" s="9" t="s">
        <v>89</v>
      </c>
      <c r="K56" s="9">
        <v>7</v>
      </c>
      <c r="L56" s="9">
        <v>2080</v>
      </c>
      <c r="M56" s="9">
        <f t="shared" si="0"/>
        <v>40</v>
      </c>
      <c r="N56" s="10">
        <v>16.160430716438402</v>
      </c>
      <c r="O56" s="10">
        <f t="shared" si="1"/>
        <v>33613.695890191877</v>
      </c>
      <c r="P56" s="13" t="s">
        <v>427</v>
      </c>
      <c r="Q56" s="13">
        <v>8</v>
      </c>
      <c r="R56" s="39">
        <v>129.28</v>
      </c>
      <c r="S56" s="13" t="s">
        <v>428</v>
      </c>
      <c r="T56" s="13">
        <v>10</v>
      </c>
      <c r="U56" s="39">
        <v>161.6</v>
      </c>
      <c r="V56" s="7" t="s">
        <v>6</v>
      </c>
      <c r="W56" s="5">
        <v>39804</v>
      </c>
      <c r="X56" s="39">
        <f t="shared" si="9"/>
        <v>4026.9207676449869</v>
      </c>
      <c r="Y56" s="39">
        <f t="shared" si="10"/>
        <v>2514.3044525863525</v>
      </c>
      <c r="Z56" s="39">
        <f t="shared" si="2"/>
        <v>2571.4477355996787</v>
      </c>
      <c r="AA56" s="49"/>
      <c r="AB56" s="49" t="s">
        <v>83</v>
      </c>
      <c r="AC56" s="67">
        <v>16</v>
      </c>
      <c r="AD56" s="49"/>
      <c r="AE56" s="49">
        <v>129.28</v>
      </c>
      <c r="AF56" s="49">
        <v>26.27</v>
      </c>
      <c r="AG56" s="49"/>
      <c r="AH56" s="49">
        <v>3.34</v>
      </c>
      <c r="AI56" s="49"/>
      <c r="AJ56" s="65" t="s">
        <v>374</v>
      </c>
      <c r="AK56" s="23">
        <v>2013</v>
      </c>
      <c r="AL56" s="21">
        <v>2018</v>
      </c>
      <c r="AM56" s="13">
        <v>2023</v>
      </c>
      <c r="AN56" s="13">
        <v>2028</v>
      </c>
      <c r="AO56" s="13">
        <v>2033</v>
      </c>
      <c r="AP56" s="44" t="s">
        <v>59</v>
      </c>
      <c r="AQ56" s="7" t="s">
        <v>444</v>
      </c>
      <c r="AR56" s="71" t="s">
        <v>486</v>
      </c>
      <c r="AS56" s="7" t="s">
        <v>442</v>
      </c>
    </row>
    <row r="57" spans="1:45" ht="33" x14ac:dyDescent="0.25">
      <c r="A57" s="7" t="s">
        <v>298</v>
      </c>
      <c r="B57" s="7" t="s">
        <v>299</v>
      </c>
      <c r="C57" s="7" t="s">
        <v>300</v>
      </c>
      <c r="D57" s="7" t="s">
        <v>301</v>
      </c>
      <c r="E57" s="46" t="s">
        <v>302</v>
      </c>
      <c r="F57" s="14">
        <v>37543</v>
      </c>
      <c r="G57" s="14" t="s">
        <v>66</v>
      </c>
      <c r="H57" s="7" t="s">
        <v>67</v>
      </c>
      <c r="I57" s="14" t="s">
        <v>77</v>
      </c>
      <c r="J57" s="34" t="s">
        <v>88</v>
      </c>
      <c r="K57" s="34">
        <v>5</v>
      </c>
      <c r="L57" s="34">
        <v>2080</v>
      </c>
      <c r="M57" s="34">
        <f t="shared" si="0"/>
        <v>40</v>
      </c>
      <c r="N57" s="35">
        <v>20.65</v>
      </c>
      <c r="O57" s="10">
        <f t="shared" si="1"/>
        <v>42952</v>
      </c>
      <c r="P57" s="7" t="s">
        <v>427</v>
      </c>
      <c r="Q57" s="7">
        <v>8</v>
      </c>
      <c r="R57" s="49">
        <v>165.2</v>
      </c>
      <c r="S57" s="7" t="s">
        <v>428</v>
      </c>
      <c r="T57" s="7">
        <v>13.333333</v>
      </c>
      <c r="U57" s="49">
        <v>275.333326</v>
      </c>
      <c r="V57" s="13" t="s">
        <v>6</v>
      </c>
      <c r="W57" s="1"/>
      <c r="X57" s="39">
        <f t="shared" si="9"/>
        <v>5145.6495999999997</v>
      </c>
      <c r="Y57" s="39">
        <f t="shared" si="10"/>
        <v>3212.8095999999996</v>
      </c>
      <c r="Z57" s="39">
        <f t="shared" si="2"/>
        <v>3285.828</v>
      </c>
      <c r="AA57" s="39"/>
      <c r="AB57" s="39"/>
      <c r="AC57" s="68">
        <v>16</v>
      </c>
      <c r="AD57" s="39">
        <v>46.15</v>
      </c>
      <c r="AE57" s="39"/>
      <c r="AF57" s="39">
        <v>26.27</v>
      </c>
      <c r="AG57" s="39"/>
      <c r="AH57" s="39"/>
      <c r="AI57" s="39"/>
      <c r="AJ57" s="64" t="s">
        <v>365</v>
      </c>
      <c r="AK57" s="16">
        <v>2007</v>
      </c>
      <c r="AL57" s="16">
        <v>2012</v>
      </c>
      <c r="AM57" s="16">
        <v>2017</v>
      </c>
      <c r="AN57" s="13">
        <v>2022</v>
      </c>
      <c r="AO57" s="27">
        <v>2027</v>
      </c>
      <c r="AP57" s="43" t="s">
        <v>21</v>
      </c>
      <c r="AQ57" s="13" t="s">
        <v>444</v>
      </c>
      <c r="AR57" s="71" t="s">
        <v>487</v>
      </c>
      <c r="AS57" s="13" t="s">
        <v>81</v>
      </c>
    </row>
    <row r="58" spans="1:45" ht="33" x14ac:dyDescent="0.25">
      <c r="A58" s="13" t="s">
        <v>303</v>
      </c>
      <c r="B58" s="13" t="s">
        <v>304</v>
      </c>
      <c r="C58" s="13" t="s">
        <v>305</v>
      </c>
      <c r="D58" s="13" t="s">
        <v>306</v>
      </c>
      <c r="E58" s="47" t="s">
        <v>307</v>
      </c>
      <c r="F58" s="14">
        <v>42877</v>
      </c>
      <c r="G58" s="14" t="s">
        <v>70</v>
      </c>
      <c r="H58" s="7" t="s">
        <v>49</v>
      </c>
      <c r="I58" s="14" t="s">
        <v>77</v>
      </c>
      <c r="J58" s="9" t="s">
        <v>87</v>
      </c>
      <c r="K58" s="9">
        <v>4</v>
      </c>
      <c r="L58" s="9">
        <v>2080</v>
      </c>
      <c r="M58" s="9">
        <f t="shared" si="0"/>
        <v>40</v>
      </c>
      <c r="N58" s="10">
        <v>21.8766</v>
      </c>
      <c r="O58" s="10">
        <f t="shared" si="1"/>
        <v>45503.328000000001</v>
      </c>
      <c r="P58" s="13" t="s">
        <v>427</v>
      </c>
      <c r="Q58" s="13">
        <v>8</v>
      </c>
      <c r="R58" s="39">
        <v>175.04</v>
      </c>
      <c r="S58" s="13" t="s">
        <v>433</v>
      </c>
      <c r="T58" s="13">
        <v>10</v>
      </c>
      <c r="U58" s="39">
        <v>218.8</v>
      </c>
      <c r="V58" s="13" t="s">
        <v>6</v>
      </c>
      <c r="W58" s="1"/>
      <c r="X58" s="39">
        <f t="shared" si="9"/>
        <v>5451.2986944000004</v>
      </c>
      <c r="Y58" s="39">
        <f t="shared" si="10"/>
        <v>3403.6489344000001</v>
      </c>
      <c r="Z58" s="39">
        <f t="shared" si="2"/>
        <v>3481.0045920000002</v>
      </c>
      <c r="AA58" s="39"/>
      <c r="AB58" s="39"/>
      <c r="AC58" s="68"/>
      <c r="AD58" s="39">
        <v>20</v>
      </c>
      <c r="AE58" s="39">
        <v>122.53</v>
      </c>
      <c r="AF58" s="39">
        <v>26.27</v>
      </c>
      <c r="AG58" s="39"/>
      <c r="AH58" s="39"/>
      <c r="AI58" s="39"/>
      <c r="AJ58" s="64" t="s">
        <v>401</v>
      </c>
      <c r="AK58" s="19">
        <v>2022</v>
      </c>
      <c r="AL58" s="19">
        <v>2027</v>
      </c>
      <c r="AM58" s="19">
        <v>2032</v>
      </c>
      <c r="AN58" s="19">
        <v>2037</v>
      </c>
      <c r="AO58" s="19">
        <v>2042</v>
      </c>
      <c r="AP58" s="43"/>
      <c r="AQ58" s="13" t="s">
        <v>444</v>
      </c>
      <c r="AR58" s="71" t="s">
        <v>489</v>
      </c>
      <c r="AS58" s="13" t="s">
        <v>81</v>
      </c>
    </row>
    <row r="59" spans="1:45" ht="33" x14ac:dyDescent="0.25">
      <c r="A59" s="7" t="s">
        <v>308</v>
      </c>
      <c r="B59" s="7" t="s">
        <v>309</v>
      </c>
      <c r="C59" s="7" t="s">
        <v>310</v>
      </c>
      <c r="D59" s="7" t="s">
        <v>145</v>
      </c>
      <c r="E59" s="46" t="s">
        <v>311</v>
      </c>
      <c r="F59" s="14">
        <v>37007</v>
      </c>
      <c r="G59" s="14" t="s">
        <v>65</v>
      </c>
      <c r="H59" s="7" t="s">
        <v>17</v>
      </c>
      <c r="I59" s="14" t="s">
        <v>77</v>
      </c>
      <c r="J59" s="9" t="s">
        <v>95</v>
      </c>
      <c r="K59" s="9">
        <v>12</v>
      </c>
      <c r="L59" s="9">
        <v>2080</v>
      </c>
      <c r="M59" s="9">
        <f t="shared" si="0"/>
        <v>40</v>
      </c>
      <c r="N59" s="10">
        <v>12.733893641992998</v>
      </c>
      <c r="O59" s="10">
        <f t="shared" si="1"/>
        <v>26486.498775345433</v>
      </c>
      <c r="P59" s="7" t="s">
        <v>427</v>
      </c>
      <c r="Q59" s="7">
        <v>8</v>
      </c>
      <c r="R59" s="49">
        <v>101.92</v>
      </c>
      <c r="S59" s="7" t="s">
        <v>428</v>
      </c>
      <c r="T59" s="7">
        <v>13.333333</v>
      </c>
      <c r="U59" s="49">
        <v>169.86666199999999</v>
      </c>
      <c r="V59" s="13" t="s">
        <v>6</v>
      </c>
      <c r="W59" s="1"/>
      <c r="X59" s="39">
        <f t="shared" si="9"/>
        <v>3173.0825532863832</v>
      </c>
      <c r="Y59" s="39">
        <f t="shared" si="10"/>
        <v>1981.1901083958387</v>
      </c>
      <c r="Z59" s="39">
        <f t="shared" si="2"/>
        <v>2026.2171563139257</v>
      </c>
      <c r="AA59" s="39"/>
      <c r="AB59" s="39"/>
      <c r="AC59" s="68"/>
      <c r="AD59" s="39"/>
      <c r="AE59" s="39"/>
      <c r="AF59" s="39"/>
      <c r="AG59" s="39"/>
      <c r="AH59" s="39">
        <v>3.34</v>
      </c>
      <c r="AI59" s="39"/>
      <c r="AJ59" s="65" t="s">
        <v>362</v>
      </c>
      <c r="AK59" s="16">
        <v>2006</v>
      </c>
      <c r="AL59" s="16">
        <v>2011</v>
      </c>
      <c r="AM59" s="16">
        <v>2016</v>
      </c>
      <c r="AN59" s="19">
        <v>2021</v>
      </c>
      <c r="AO59" s="19">
        <v>2026</v>
      </c>
      <c r="AP59" s="44" t="s">
        <v>16</v>
      </c>
      <c r="AQ59" s="13" t="s">
        <v>444</v>
      </c>
      <c r="AR59" s="71" t="s">
        <v>488</v>
      </c>
      <c r="AS59" s="13" t="s">
        <v>442</v>
      </c>
    </row>
    <row r="60" spans="1:45" ht="33" x14ac:dyDescent="0.25">
      <c r="A60" s="7" t="s">
        <v>331</v>
      </c>
      <c r="B60" s="7" t="s">
        <v>332</v>
      </c>
      <c r="C60" s="7" t="s">
        <v>333</v>
      </c>
      <c r="D60" s="7" t="s">
        <v>131</v>
      </c>
      <c r="E60" s="46" t="s">
        <v>334</v>
      </c>
      <c r="F60" s="18">
        <v>42296</v>
      </c>
      <c r="G60" s="18" t="s">
        <v>70</v>
      </c>
      <c r="H60" s="7" t="s">
        <v>49</v>
      </c>
      <c r="I60" s="18" t="s">
        <v>78</v>
      </c>
      <c r="J60" s="9" t="s">
        <v>87</v>
      </c>
      <c r="K60" s="9">
        <v>2</v>
      </c>
      <c r="L60" s="9">
        <v>2080</v>
      </c>
      <c r="M60" s="9">
        <f t="shared" si="0"/>
        <v>40</v>
      </c>
      <c r="N60" s="10">
        <v>22.314132000000001</v>
      </c>
      <c r="O60" s="10">
        <f t="shared" si="1"/>
        <v>46413.394560000001</v>
      </c>
      <c r="P60" s="7" t="s">
        <v>427</v>
      </c>
      <c r="Q60" s="7">
        <v>8</v>
      </c>
      <c r="R60" s="49">
        <v>178.56</v>
      </c>
      <c r="S60" s="7" t="s">
        <v>433</v>
      </c>
      <c r="T60" s="7">
        <v>10</v>
      </c>
      <c r="U60" s="49">
        <v>223.2</v>
      </c>
      <c r="V60" s="8" t="s">
        <v>6</v>
      </c>
      <c r="W60" s="6">
        <v>42751</v>
      </c>
      <c r="X60" s="39">
        <f t="shared" si="9"/>
        <v>5560.3246682879999</v>
      </c>
      <c r="Y60" s="39">
        <f t="shared" si="10"/>
        <v>3471.7219130879998</v>
      </c>
      <c r="Z60" s="39">
        <f t="shared" si="2"/>
        <v>3550.6246838399998</v>
      </c>
      <c r="AA60" s="49"/>
      <c r="AB60" s="49"/>
      <c r="AC60" s="67"/>
      <c r="AD60" s="49">
        <v>25</v>
      </c>
      <c r="AE60" s="49"/>
      <c r="AF60" s="49">
        <v>26.27</v>
      </c>
      <c r="AG60" s="49"/>
      <c r="AH60" s="49"/>
      <c r="AI60" s="49"/>
      <c r="AJ60" s="64" t="s">
        <v>397</v>
      </c>
      <c r="AK60" s="19">
        <v>2020</v>
      </c>
      <c r="AL60" s="19">
        <v>2025</v>
      </c>
      <c r="AM60" s="19">
        <v>2030</v>
      </c>
      <c r="AN60" s="19">
        <v>2035</v>
      </c>
      <c r="AO60" s="19">
        <v>2040</v>
      </c>
      <c r="AP60" s="44" t="s">
        <v>72</v>
      </c>
      <c r="AQ60" s="8" t="s">
        <v>444</v>
      </c>
      <c r="AR60" s="71" t="s">
        <v>495</v>
      </c>
      <c r="AS60" s="8" t="s">
        <v>442</v>
      </c>
    </row>
    <row r="61" spans="1:45" x14ac:dyDescent="0.25">
      <c r="A61" s="13"/>
      <c r="B61" s="13"/>
      <c r="C61" s="13"/>
      <c r="D61" s="13"/>
      <c r="E61" s="47"/>
      <c r="F61" s="19"/>
      <c r="G61" s="19"/>
      <c r="H61" s="19"/>
      <c r="I61" s="19"/>
      <c r="J61" s="9"/>
      <c r="K61" s="9"/>
      <c r="L61" s="9"/>
      <c r="M61" s="9"/>
      <c r="N61" s="10"/>
      <c r="O61" s="10"/>
      <c r="P61" s="13"/>
      <c r="Q61" s="13"/>
      <c r="R61" s="39"/>
      <c r="S61" s="13"/>
      <c r="T61" s="13"/>
      <c r="U61" s="39"/>
      <c r="V61" s="19"/>
      <c r="W61" s="2"/>
      <c r="X61" s="85"/>
      <c r="Y61" s="85"/>
      <c r="Z61" s="85"/>
      <c r="AA61" s="39"/>
      <c r="AB61" s="39"/>
      <c r="AC61" s="68"/>
      <c r="AD61" s="39"/>
      <c r="AE61" s="39"/>
      <c r="AF61" s="39"/>
      <c r="AG61" s="39"/>
      <c r="AH61" s="39"/>
      <c r="AI61" s="39"/>
      <c r="AJ61" s="65"/>
      <c r="AK61" s="19"/>
      <c r="AL61" s="19"/>
      <c r="AM61" s="19"/>
      <c r="AN61" s="19"/>
      <c r="AO61" s="19"/>
      <c r="AP61" s="43"/>
      <c r="AQ61" s="19"/>
      <c r="AR61" s="74"/>
      <c r="AS61" s="19"/>
    </row>
    <row r="62" spans="1:45" x14ac:dyDescent="0.25">
      <c r="A62" s="13"/>
      <c r="B62" s="13"/>
      <c r="C62" s="13"/>
      <c r="D62" s="13"/>
      <c r="E62" s="47"/>
      <c r="F62" s="19"/>
      <c r="G62" s="19"/>
      <c r="H62" s="19"/>
      <c r="I62" s="19"/>
      <c r="J62" s="9"/>
      <c r="K62" s="9"/>
      <c r="L62" s="9"/>
      <c r="M62" s="9"/>
      <c r="N62" s="10"/>
      <c r="O62" s="10"/>
      <c r="P62" s="13"/>
      <c r="Q62" s="13"/>
      <c r="R62" s="39"/>
      <c r="S62" s="13"/>
      <c r="T62" s="13"/>
      <c r="U62" s="39"/>
      <c r="V62" s="19"/>
      <c r="W62" s="2"/>
      <c r="X62" s="85"/>
      <c r="Y62" s="85"/>
      <c r="Z62" s="85"/>
      <c r="AA62" s="39"/>
      <c r="AB62" s="39"/>
      <c r="AC62" s="68"/>
      <c r="AD62" s="39"/>
      <c r="AE62" s="39"/>
      <c r="AF62" s="39"/>
      <c r="AG62" s="39"/>
      <c r="AH62" s="39"/>
      <c r="AI62" s="39"/>
      <c r="AJ62" s="65"/>
      <c r="AK62" s="19"/>
      <c r="AL62" s="19"/>
      <c r="AM62" s="19"/>
      <c r="AN62" s="19"/>
      <c r="AO62" s="19"/>
      <c r="AP62" s="43"/>
      <c r="AQ62" s="19"/>
      <c r="AR62" s="74"/>
      <c r="AS62" s="19"/>
    </row>
    <row r="63" spans="1:45" x14ac:dyDescent="0.25">
      <c r="AJ63" s="64"/>
      <c r="AL63" s="31"/>
      <c r="AM63" s="32"/>
      <c r="AN63" s="31"/>
    </row>
  </sheetData>
  <pageMargins left="0" right="0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zoomScale="75" zoomScaleNormal="75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AZ33" sqref="AZ33"/>
    </sheetView>
  </sheetViews>
  <sheetFormatPr defaultRowHeight="16.5" x14ac:dyDescent="0.25"/>
  <cols>
    <col min="1" max="1" width="5.5703125" style="33" bestFit="1" customWidth="1"/>
    <col min="2" max="2" width="26.5703125" style="33" bestFit="1" customWidth="1"/>
    <col min="3" max="4" width="26.5703125" style="33" hidden="1" customWidth="1"/>
    <col min="5" max="5" width="26.5703125" style="48" hidden="1" customWidth="1"/>
    <col min="6" max="6" width="12.140625" style="12" bestFit="1" customWidth="1"/>
    <col min="7" max="7" width="13.7109375" style="12" customWidth="1"/>
    <col min="8" max="8" width="29.7109375" style="12" customWidth="1"/>
    <col min="9" max="9" width="7.5703125" style="12" hidden="1" customWidth="1"/>
    <col min="10" max="10" width="9.140625" style="28" hidden="1" customWidth="1"/>
    <col min="11" max="11" width="9.28515625" style="28" hidden="1" customWidth="1"/>
    <col min="12" max="12" width="9.28515625" style="28" customWidth="1"/>
    <col min="13" max="13" width="9.28515625" style="28" hidden="1" customWidth="1"/>
    <col min="14" max="14" width="9.5703125" style="29" customWidth="1"/>
    <col min="15" max="15" width="14" style="29" customWidth="1"/>
    <col min="16" max="17" width="8.85546875" style="33" hidden="1" customWidth="1"/>
    <col min="18" max="18" width="8.85546875" style="50" hidden="1" customWidth="1"/>
    <col min="19" max="20" width="8.85546875" style="33" hidden="1" customWidth="1"/>
    <col min="21" max="21" width="8.85546875" style="50" hidden="1" customWidth="1"/>
    <col min="22" max="22" width="6.140625" style="12" hidden="1" customWidth="1"/>
    <col min="23" max="23" width="12.140625" style="30" hidden="1" customWidth="1"/>
    <col min="24" max="26" width="12.140625" style="40" hidden="1" customWidth="1"/>
    <col min="27" max="27" width="9.7109375" style="50" hidden="1" customWidth="1"/>
    <col min="28" max="28" width="8.28515625" style="50" hidden="1" customWidth="1"/>
    <col min="29" max="29" width="8.85546875" style="69" hidden="1" customWidth="1"/>
    <col min="30" max="30" width="8.42578125" style="50" hidden="1" customWidth="1"/>
    <col min="31" max="31" width="10" style="50" hidden="1" customWidth="1"/>
    <col min="32" max="32" width="9.7109375" style="50" hidden="1" customWidth="1"/>
    <col min="33" max="33" width="9.42578125" style="50" hidden="1" customWidth="1"/>
    <col min="34" max="35" width="9.28515625" style="50" hidden="1" customWidth="1"/>
    <col min="36" max="36" width="9.42578125" style="66" hidden="1" customWidth="1"/>
    <col min="37" max="37" width="9.7109375" style="12" hidden="1" customWidth="1"/>
    <col min="38" max="40" width="9.42578125" style="12" hidden="1" customWidth="1"/>
    <col min="41" max="41" width="11.42578125" style="12" hidden="1" customWidth="1"/>
    <col min="42" max="42" width="14.85546875" style="11" hidden="1" customWidth="1"/>
    <col min="43" max="43" width="6.140625" style="12" hidden="1" customWidth="1"/>
    <col min="44" max="44" width="12" style="73" hidden="1" customWidth="1"/>
    <col min="45" max="45" width="6.140625" style="12" hidden="1" customWidth="1"/>
    <col min="49" max="278" width="9.140625" style="12"/>
    <col min="279" max="279" width="26.5703125" style="12" bestFit="1" customWidth="1"/>
    <col min="280" max="280" width="11.5703125" style="12" bestFit="1" customWidth="1"/>
    <col min="281" max="283" width="9.140625" style="12"/>
    <col min="284" max="284" width="9.5703125" style="12" bestFit="1" customWidth="1"/>
    <col min="285" max="288" width="9.28515625" style="12" bestFit="1" customWidth="1"/>
    <col min="289" max="289" width="59.42578125" style="12" customWidth="1"/>
    <col min="290" max="290" width="29.7109375" style="12" bestFit="1" customWidth="1"/>
    <col min="291" max="534" width="9.140625" style="12"/>
    <col min="535" max="535" width="26.5703125" style="12" bestFit="1" customWidth="1"/>
    <col min="536" max="536" width="11.5703125" style="12" bestFit="1" customWidth="1"/>
    <col min="537" max="539" width="9.140625" style="12"/>
    <col min="540" max="540" width="9.5703125" style="12" bestFit="1" customWidth="1"/>
    <col min="541" max="544" width="9.28515625" style="12" bestFit="1" customWidth="1"/>
    <col min="545" max="545" width="59.42578125" style="12" customWidth="1"/>
    <col min="546" max="546" width="29.7109375" style="12" bestFit="1" customWidth="1"/>
    <col min="547" max="790" width="9.140625" style="12"/>
    <col min="791" max="791" width="26.5703125" style="12" bestFit="1" customWidth="1"/>
    <col min="792" max="792" width="11.5703125" style="12" bestFit="1" customWidth="1"/>
    <col min="793" max="795" width="9.140625" style="12"/>
    <col min="796" max="796" width="9.5703125" style="12" bestFit="1" customWidth="1"/>
    <col min="797" max="800" width="9.28515625" style="12" bestFit="1" customWidth="1"/>
    <col min="801" max="801" width="59.42578125" style="12" customWidth="1"/>
    <col min="802" max="802" width="29.7109375" style="12" bestFit="1" customWidth="1"/>
    <col min="803" max="1046" width="9.140625" style="12"/>
    <col min="1047" max="1047" width="26.5703125" style="12" bestFit="1" customWidth="1"/>
    <col min="1048" max="1048" width="11.5703125" style="12" bestFit="1" customWidth="1"/>
    <col min="1049" max="1051" width="9.140625" style="12"/>
    <col min="1052" max="1052" width="9.5703125" style="12" bestFit="1" customWidth="1"/>
    <col min="1053" max="1056" width="9.28515625" style="12" bestFit="1" customWidth="1"/>
    <col min="1057" max="1057" width="59.42578125" style="12" customWidth="1"/>
    <col min="1058" max="1058" width="29.7109375" style="12" bestFit="1" customWidth="1"/>
    <col min="1059" max="1302" width="9.140625" style="12"/>
    <col min="1303" max="1303" width="26.5703125" style="12" bestFit="1" customWidth="1"/>
    <col min="1304" max="1304" width="11.5703125" style="12" bestFit="1" customWidth="1"/>
    <col min="1305" max="1307" width="9.140625" style="12"/>
    <col min="1308" max="1308" width="9.5703125" style="12" bestFit="1" customWidth="1"/>
    <col min="1309" max="1312" width="9.28515625" style="12" bestFit="1" customWidth="1"/>
    <col min="1313" max="1313" width="59.42578125" style="12" customWidth="1"/>
    <col min="1314" max="1314" width="29.7109375" style="12" bestFit="1" customWidth="1"/>
    <col min="1315" max="1558" width="9.140625" style="12"/>
    <col min="1559" max="1559" width="26.5703125" style="12" bestFit="1" customWidth="1"/>
    <col min="1560" max="1560" width="11.5703125" style="12" bestFit="1" customWidth="1"/>
    <col min="1561" max="1563" width="9.140625" style="12"/>
    <col min="1564" max="1564" width="9.5703125" style="12" bestFit="1" customWidth="1"/>
    <col min="1565" max="1568" width="9.28515625" style="12" bestFit="1" customWidth="1"/>
    <col min="1569" max="1569" width="59.42578125" style="12" customWidth="1"/>
    <col min="1570" max="1570" width="29.7109375" style="12" bestFit="1" customWidth="1"/>
    <col min="1571" max="1814" width="9.140625" style="12"/>
    <col min="1815" max="1815" width="26.5703125" style="12" bestFit="1" customWidth="1"/>
    <col min="1816" max="1816" width="11.5703125" style="12" bestFit="1" customWidth="1"/>
    <col min="1817" max="1819" width="9.140625" style="12"/>
    <col min="1820" max="1820" width="9.5703125" style="12" bestFit="1" customWidth="1"/>
    <col min="1821" max="1824" width="9.28515625" style="12" bestFit="1" customWidth="1"/>
    <col min="1825" max="1825" width="59.42578125" style="12" customWidth="1"/>
    <col min="1826" max="1826" width="29.7109375" style="12" bestFit="1" customWidth="1"/>
    <col min="1827" max="2070" width="9.140625" style="12"/>
    <col min="2071" max="2071" width="26.5703125" style="12" bestFit="1" customWidth="1"/>
    <col min="2072" max="2072" width="11.5703125" style="12" bestFit="1" customWidth="1"/>
    <col min="2073" max="2075" width="9.140625" style="12"/>
    <col min="2076" max="2076" width="9.5703125" style="12" bestFit="1" customWidth="1"/>
    <col min="2077" max="2080" width="9.28515625" style="12" bestFit="1" customWidth="1"/>
    <col min="2081" max="2081" width="59.42578125" style="12" customWidth="1"/>
    <col min="2082" max="2082" width="29.7109375" style="12" bestFit="1" customWidth="1"/>
    <col min="2083" max="2326" width="9.140625" style="12"/>
    <col min="2327" max="2327" width="26.5703125" style="12" bestFit="1" customWidth="1"/>
    <col min="2328" max="2328" width="11.5703125" style="12" bestFit="1" customWidth="1"/>
    <col min="2329" max="2331" width="9.140625" style="12"/>
    <col min="2332" max="2332" width="9.5703125" style="12" bestFit="1" customWidth="1"/>
    <col min="2333" max="2336" width="9.28515625" style="12" bestFit="1" customWidth="1"/>
    <col min="2337" max="2337" width="59.42578125" style="12" customWidth="1"/>
    <col min="2338" max="2338" width="29.7109375" style="12" bestFit="1" customWidth="1"/>
    <col min="2339" max="2582" width="9.140625" style="12"/>
    <col min="2583" max="2583" width="26.5703125" style="12" bestFit="1" customWidth="1"/>
    <col min="2584" max="2584" width="11.5703125" style="12" bestFit="1" customWidth="1"/>
    <col min="2585" max="2587" width="9.140625" style="12"/>
    <col min="2588" max="2588" width="9.5703125" style="12" bestFit="1" customWidth="1"/>
    <col min="2589" max="2592" width="9.28515625" style="12" bestFit="1" customWidth="1"/>
    <col min="2593" max="2593" width="59.42578125" style="12" customWidth="1"/>
    <col min="2594" max="2594" width="29.7109375" style="12" bestFit="1" customWidth="1"/>
    <col min="2595" max="2838" width="9.140625" style="12"/>
    <col min="2839" max="2839" width="26.5703125" style="12" bestFit="1" customWidth="1"/>
    <col min="2840" max="2840" width="11.5703125" style="12" bestFit="1" customWidth="1"/>
    <col min="2841" max="2843" width="9.140625" style="12"/>
    <col min="2844" max="2844" width="9.5703125" style="12" bestFit="1" customWidth="1"/>
    <col min="2845" max="2848" width="9.28515625" style="12" bestFit="1" customWidth="1"/>
    <col min="2849" max="2849" width="59.42578125" style="12" customWidth="1"/>
    <col min="2850" max="2850" width="29.7109375" style="12" bestFit="1" customWidth="1"/>
    <col min="2851" max="3094" width="9.140625" style="12"/>
    <col min="3095" max="3095" width="26.5703125" style="12" bestFit="1" customWidth="1"/>
    <col min="3096" max="3096" width="11.5703125" style="12" bestFit="1" customWidth="1"/>
    <col min="3097" max="3099" width="9.140625" style="12"/>
    <col min="3100" max="3100" width="9.5703125" style="12" bestFit="1" customWidth="1"/>
    <col min="3101" max="3104" width="9.28515625" style="12" bestFit="1" customWidth="1"/>
    <col min="3105" max="3105" width="59.42578125" style="12" customWidth="1"/>
    <col min="3106" max="3106" width="29.7109375" style="12" bestFit="1" customWidth="1"/>
    <col min="3107" max="3350" width="9.140625" style="12"/>
    <col min="3351" max="3351" width="26.5703125" style="12" bestFit="1" customWidth="1"/>
    <col min="3352" max="3352" width="11.5703125" style="12" bestFit="1" customWidth="1"/>
    <col min="3353" max="3355" width="9.140625" style="12"/>
    <col min="3356" max="3356" width="9.5703125" style="12" bestFit="1" customWidth="1"/>
    <col min="3357" max="3360" width="9.28515625" style="12" bestFit="1" customWidth="1"/>
    <col min="3361" max="3361" width="59.42578125" style="12" customWidth="1"/>
    <col min="3362" max="3362" width="29.7109375" style="12" bestFit="1" customWidth="1"/>
    <col min="3363" max="3606" width="9.140625" style="12"/>
    <col min="3607" max="3607" width="26.5703125" style="12" bestFit="1" customWidth="1"/>
    <col min="3608" max="3608" width="11.5703125" style="12" bestFit="1" customWidth="1"/>
    <col min="3609" max="3611" width="9.140625" style="12"/>
    <col min="3612" max="3612" width="9.5703125" style="12" bestFit="1" customWidth="1"/>
    <col min="3613" max="3616" width="9.28515625" style="12" bestFit="1" customWidth="1"/>
    <col min="3617" max="3617" width="59.42578125" style="12" customWidth="1"/>
    <col min="3618" max="3618" width="29.7109375" style="12" bestFit="1" customWidth="1"/>
    <col min="3619" max="3862" width="9.140625" style="12"/>
    <col min="3863" max="3863" width="26.5703125" style="12" bestFit="1" customWidth="1"/>
    <col min="3864" max="3864" width="11.5703125" style="12" bestFit="1" customWidth="1"/>
    <col min="3865" max="3867" width="9.140625" style="12"/>
    <col min="3868" max="3868" width="9.5703125" style="12" bestFit="1" customWidth="1"/>
    <col min="3869" max="3872" width="9.28515625" style="12" bestFit="1" customWidth="1"/>
    <col min="3873" max="3873" width="59.42578125" style="12" customWidth="1"/>
    <col min="3874" max="3874" width="29.7109375" style="12" bestFit="1" customWidth="1"/>
    <col min="3875" max="4118" width="9.140625" style="12"/>
    <col min="4119" max="4119" width="26.5703125" style="12" bestFit="1" customWidth="1"/>
    <col min="4120" max="4120" width="11.5703125" style="12" bestFit="1" customWidth="1"/>
    <col min="4121" max="4123" width="9.140625" style="12"/>
    <col min="4124" max="4124" width="9.5703125" style="12" bestFit="1" customWidth="1"/>
    <col min="4125" max="4128" width="9.28515625" style="12" bestFit="1" customWidth="1"/>
    <col min="4129" max="4129" width="59.42578125" style="12" customWidth="1"/>
    <col min="4130" max="4130" width="29.7109375" style="12" bestFit="1" customWidth="1"/>
    <col min="4131" max="4374" width="9.140625" style="12"/>
    <col min="4375" max="4375" width="26.5703125" style="12" bestFit="1" customWidth="1"/>
    <col min="4376" max="4376" width="11.5703125" style="12" bestFit="1" customWidth="1"/>
    <col min="4377" max="4379" width="9.140625" style="12"/>
    <col min="4380" max="4380" width="9.5703125" style="12" bestFit="1" customWidth="1"/>
    <col min="4381" max="4384" width="9.28515625" style="12" bestFit="1" customWidth="1"/>
    <col min="4385" max="4385" width="59.42578125" style="12" customWidth="1"/>
    <col min="4386" max="4386" width="29.7109375" style="12" bestFit="1" customWidth="1"/>
    <col min="4387" max="4630" width="9.140625" style="12"/>
    <col min="4631" max="4631" width="26.5703125" style="12" bestFit="1" customWidth="1"/>
    <col min="4632" max="4632" width="11.5703125" style="12" bestFit="1" customWidth="1"/>
    <col min="4633" max="4635" width="9.140625" style="12"/>
    <col min="4636" max="4636" width="9.5703125" style="12" bestFit="1" customWidth="1"/>
    <col min="4637" max="4640" width="9.28515625" style="12" bestFit="1" customWidth="1"/>
    <col min="4641" max="4641" width="59.42578125" style="12" customWidth="1"/>
    <col min="4642" max="4642" width="29.7109375" style="12" bestFit="1" customWidth="1"/>
    <col min="4643" max="4886" width="9.140625" style="12"/>
    <col min="4887" max="4887" width="26.5703125" style="12" bestFit="1" customWidth="1"/>
    <col min="4888" max="4888" width="11.5703125" style="12" bestFit="1" customWidth="1"/>
    <col min="4889" max="4891" width="9.140625" style="12"/>
    <col min="4892" max="4892" width="9.5703125" style="12" bestFit="1" customWidth="1"/>
    <col min="4893" max="4896" width="9.28515625" style="12" bestFit="1" customWidth="1"/>
    <col min="4897" max="4897" width="59.42578125" style="12" customWidth="1"/>
    <col min="4898" max="4898" width="29.7109375" style="12" bestFit="1" customWidth="1"/>
    <col min="4899" max="5142" width="9.140625" style="12"/>
    <col min="5143" max="5143" width="26.5703125" style="12" bestFit="1" customWidth="1"/>
    <col min="5144" max="5144" width="11.5703125" style="12" bestFit="1" customWidth="1"/>
    <col min="5145" max="5147" width="9.140625" style="12"/>
    <col min="5148" max="5148" width="9.5703125" style="12" bestFit="1" customWidth="1"/>
    <col min="5149" max="5152" width="9.28515625" style="12" bestFit="1" customWidth="1"/>
    <col min="5153" max="5153" width="59.42578125" style="12" customWidth="1"/>
    <col min="5154" max="5154" width="29.7109375" style="12" bestFit="1" customWidth="1"/>
    <col min="5155" max="5398" width="9.140625" style="12"/>
    <col min="5399" max="5399" width="26.5703125" style="12" bestFit="1" customWidth="1"/>
    <col min="5400" max="5400" width="11.5703125" style="12" bestFit="1" customWidth="1"/>
    <col min="5401" max="5403" width="9.140625" style="12"/>
    <col min="5404" max="5404" width="9.5703125" style="12" bestFit="1" customWidth="1"/>
    <col min="5405" max="5408" width="9.28515625" style="12" bestFit="1" customWidth="1"/>
    <col min="5409" max="5409" width="59.42578125" style="12" customWidth="1"/>
    <col min="5410" max="5410" width="29.7109375" style="12" bestFit="1" customWidth="1"/>
    <col min="5411" max="5654" width="9.140625" style="12"/>
    <col min="5655" max="5655" width="26.5703125" style="12" bestFit="1" customWidth="1"/>
    <col min="5656" max="5656" width="11.5703125" style="12" bestFit="1" customWidth="1"/>
    <col min="5657" max="5659" width="9.140625" style="12"/>
    <col min="5660" max="5660" width="9.5703125" style="12" bestFit="1" customWidth="1"/>
    <col min="5661" max="5664" width="9.28515625" style="12" bestFit="1" customWidth="1"/>
    <col min="5665" max="5665" width="59.42578125" style="12" customWidth="1"/>
    <col min="5666" max="5666" width="29.7109375" style="12" bestFit="1" customWidth="1"/>
    <col min="5667" max="5910" width="9.140625" style="12"/>
    <col min="5911" max="5911" width="26.5703125" style="12" bestFit="1" customWidth="1"/>
    <col min="5912" max="5912" width="11.5703125" style="12" bestFit="1" customWidth="1"/>
    <col min="5913" max="5915" width="9.140625" style="12"/>
    <col min="5916" max="5916" width="9.5703125" style="12" bestFit="1" customWidth="1"/>
    <col min="5917" max="5920" width="9.28515625" style="12" bestFit="1" customWidth="1"/>
    <col min="5921" max="5921" width="59.42578125" style="12" customWidth="1"/>
    <col min="5922" max="5922" width="29.7109375" style="12" bestFit="1" customWidth="1"/>
    <col min="5923" max="6166" width="9.140625" style="12"/>
    <col min="6167" max="6167" width="26.5703125" style="12" bestFit="1" customWidth="1"/>
    <col min="6168" max="6168" width="11.5703125" style="12" bestFit="1" customWidth="1"/>
    <col min="6169" max="6171" width="9.140625" style="12"/>
    <col min="6172" max="6172" width="9.5703125" style="12" bestFit="1" customWidth="1"/>
    <col min="6173" max="6176" width="9.28515625" style="12" bestFit="1" customWidth="1"/>
    <col min="6177" max="6177" width="59.42578125" style="12" customWidth="1"/>
    <col min="6178" max="6178" width="29.7109375" style="12" bestFit="1" customWidth="1"/>
    <col min="6179" max="6422" width="9.140625" style="12"/>
    <col min="6423" max="6423" width="26.5703125" style="12" bestFit="1" customWidth="1"/>
    <col min="6424" max="6424" width="11.5703125" style="12" bestFit="1" customWidth="1"/>
    <col min="6425" max="6427" width="9.140625" style="12"/>
    <col min="6428" max="6428" width="9.5703125" style="12" bestFit="1" customWidth="1"/>
    <col min="6429" max="6432" width="9.28515625" style="12" bestFit="1" customWidth="1"/>
    <col min="6433" max="6433" width="59.42578125" style="12" customWidth="1"/>
    <col min="6434" max="6434" width="29.7109375" style="12" bestFit="1" customWidth="1"/>
    <col min="6435" max="6678" width="9.140625" style="12"/>
    <col min="6679" max="6679" width="26.5703125" style="12" bestFit="1" customWidth="1"/>
    <col min="6680" max="6680" width="11.5703125" style="12" bestFit="1" customWidth="1"/>
    <col min="6681" max="6683" width="9.140625" style="12"/>
    <col min="6684" max="6684" width="9.5703125" style="12" bestFit="1" customWidth="1"/>
    <col min="6685" max="6688" width="9.28515625" style="12" bestFit="1" customWidth="1"/>
    <col min="6689" max="6689" width="59.42578125" style="12" customWidth="1"/>
    <col min="6690" max="6690" width="29.7109375" style="12" bestFit="1" customWidth="1"/>
    <col min="6691" max="6934" width="9.140625" style="12"/>
    <col min="6935" max="6935" width="26.5703125" style="12" bestFit="1" customWidth="1"/>
    <col min="6936" max="6936" width="11.5703125" style="12" bestFit="1" customWidth="1"/>
    <col min="6937" max="6939" width="9.140625" style="12"/>
    <col min="6940" max="6940" width="9.5703125" style="12" bestFit="1" customWidth="1"/>
    <col min="6941" max="6944" width="9.28515625" style="12" bestFit="1" customWidth="1"/>
    <col min="6945" max="6945" width="59.42578125" style="12" customWidth="1"/>
    <col min="6946" max="6946" width="29.7109375" style="12" bestFit="1" customWidth="1"/>
    <col min="6947" max="7190" width="9.140625" style="12"/>
    <col min="7191" max="7191" width="26.5703125" style="12" bestFit="1" customWidth="1"/>
    <col min="7192" max="7192" width="11.5703125" style="12" bestFit="1" customWidth="1"/>
    <col min="7193" max="7195" width="9.140625" style="12"/>
    <col min="7196" max="7196" width="9.5703125" style="12" bestFit="1" customWidth="1"/>
    <col min="7197" max="7200" width="9.28515625" style="12" bestFit="1" customWidth="1"/>
    <col min="7201" max="7201" width="59.42578125" style="12" customWidth="1"/>
    <col min="7202" max="7202" width="29.7109375" style="12" bestFit="1" customWidth="1"/>
    <col min="7203" max="7446" width="9.140625" style="12"/>
    <col min="7447" max="7447" width="26.5703125" style="12" bestFit="1" customWidth="1"/>
    <col min="7448" max="7448" width="11.5703125" style="12" bestFit="1" customWidth="1"/>
    <col min="7449" max="7451" width="9.140625" style="12"/>
    <col min="7452" max="7452" width="9.5703125" style="12" bestFit="1" customWidth="1"/>
    <col min="7453" max="7456" width="9.28515625" style="12" bestFit="1" customWidth="1"/>
    <col min="7457" max="7457" width="59.42578125" style="12" customWidth="1"/>
    <col min="7458" max="7458" width="29.7109375" style="12" bestFit="1" customWidth="1"/>
    <col min="7459" max="7702" width="9.140625" style="12"/>
    <col min="7703" max="7703" width="26.5703125" style="12" bestFit="1" customWidth="1"/>
    <col min="7704" max="7704" width="11.5703125" style="12" bestFit="1" customWidth="1"/>
    <col min="7705" max="7707" width="9.140625" style="12"/>
    <col min="7708" max="7708" width="9.5703125" style="12" bestFit="1" customWidth="1"/>
    <col min="7709" max="7712" width="9.28515625" style="12" bestFit="1" customWidth="1"/>
    <col min="7713" max="7713" width="59.42578125" style="12" customWidth="1"/>
    <col min="7714" max="7714" width="29.7109375" style="12" bestFit="1" customWidth="1"/>
    <col min="7715" max="7958" width="9.140625" style="12"/>
    <col min="7959" max="7959" width="26.5703125" style="12" bestFit="1" customWidth="1"/>
    <col min="7960" max="7960" width="11.5703125" style="12" bestFit="1" customWidth="1"/>
    <col min="7961" max="7963" width="9.140625" style="12"/>
    <col min="7964" max="7964" width="9.5703125" style="12" bestFit="1" customWidth="1"/>
    <col min="7965" max="7968" width="9.28515625" style="12" bestFit="1" customWidth="1"/>
    <col min="7969" max="7969" width="59.42578125" style="12" customWidth="1"/>
    <col min="7970" max="7970" width="29.7109375" style="12" bestFit="1" customWidth="1"/>
    <col min="7971" max="8214" width="9.140625" style="12"/>
    <col min="8215" max="8215" width="26.5703125" style="12" bestFit="1" customWidth="1"/>
    <col min="8216" max="8216" width="11.5703125" style="12" bestFit="1" customWidth="1"/>
    <col min="8217" max="8219" width="9.140625" style="12"/>
    <col min="8220" max="8220" width="9.5703125" style="12" bestFit="1" customWidth="1"/>
    <col min="8221" max="8224" width="9.28515625" style="12" bestFit="1" customWidth="1"/>
    <col min="8225" max="8225" width="59.42578125" style="12" customWidth="1"/>
    <col min="8226" max="8226" width="29.7109375" style="12" bestFit="1" customWidth="1"/>
    <col min="8227" max="8470" width="9.140625" style="12"/>
    <col min="8471" max="8471" width="26.5703125" style="12" bestFit="1" customWidth="1"/>
    <col min="8472" max="8472" width="11.5703125" style="12" bestFit="1" customWidth="1"/>
    <col min="8473" max="8475" width="9.140625" style="12"/>
    <col min="8476" max="8476" width="9.5703125" style="12" bestFit="1" customWidth="1"/>
    <col min="8477" max="8480" width="9.28515625" style="12" bestFit="1" customWidth="1"/>
    <col min="8481" max="8481" width="59.42578125" style="12" customWidth="1"/>
    <col min="8482" max="8482" width="29.7109375" style="12" bestFit="1" customWidth="1"/>
    <col min="8483" max="8726" width="9.140625" style="12"/>
    <col min="8727" max="8727" width="26.5703125" style="12" bestFit="1" customWidth="1"/>
    <col min="8728" max="8728" width="11.5703125" style="12" bestFit="1" customWidth="1"/>
    <col min="8729" max="8731" width="9.140625" style="12"/>
    <col min="8732" max="8732" width="9.5703125" style="12" bestFit="1" customWidth="1"/>
    <col min="8733" max="8736" width="9.28515625" style="12" bestFit="1" customWidth="1"/>
    <col min="8737" max="8737" width="59.42578125" style="12" customWidth="1"/>
    <col min="8738" max="8738" width="29.7109375" style="12" bestFit="1" customWidth="1"/>
    <col min="8739" max="8982" width="9.140625" style="12"/>
    <col min="8983" max="8983" width="26.5703125" style="12" bestFit="1" customWidth="1"/>
    <col min="8984" max="8984" width="11.5703125" style="12" bestFit="1" customWidth="1"/>
    <col min="8985" max="8987" width="9.140625" style="12"/>
    <col min="8988" max="8988" width="9.5703125" style="12" bestFit="1" customWidth="1"/>
    <col min="8989" max="8992" width="9.28515625" style="12" bestFit="1" customWidth="1"/>
    <col min="8993" max="8993" width="59.42578125" style="12" customWidth="1"/>
    <col min="8994" max="8994" width="29.7109375" style="12" bestFit="1" customWidth="1"/>
    <col min="8995" max="9238" width="9.140625" style="12"/>
    <col min="9239" max="9239" width="26.5703125" style="12" bestFit="1" customWidth="1"/>
    <col min="9240" max="9240" width="11.5703125" style="12" bestFit="1" customWidth="1"/>
    <col min="9241" max="9243" width="9.140625" style="12"/>
    <col min="9244" max="9244" width="9.5703125" style="12" bestFit="1" customWidth="1"/>
    <col min="9245" max="9248" width="9.28515625" style="12" bestFit="1" customWidth="1"/>
    <col min="9249" max="9249" width="59.42578125" style="12" customWidth="1"/>
    <col min="9250" max="9250" width="29.7109375" style="12" bestFit="1" customWidth="1"/>
    <col min="9251" max="9494" width="9.140625" style="12"/>
    <col min="9495" max="9495" width="26.5703125" style="12" bestFit="1" customWidth="1"/>
    <col min="9496" max="9496" width="11.5703125" style="12" bestFit="1" customWidth="1"/>
    <col min="9497" max="9499" width="9.140625" style="12"/>
    <col min="9500" max="9500" width="9.5703125" style="12" bestFit="1" customWidth="1"/>
    <col min="9501" max="9504" width="9.28515625" style="12" bestFit="1" customWidth="1"/>
    <col min="9505" max="9505" width="59.42578125" style="12" customWidth="1"/>
    <col min="9506" max="9506" width="29.7109375" style="12" bestFit="1" customWidth="1"/>
    <col min="9507" max="9750" width="9.140625" style="12"/>
    <col min="9751" max="9751" width="26.5703125" style="12" bestFit="1" customWidth="1"/>
    <col min="9752" max="9752" width="11.5703125" style="12" bestFit="1" customWidth="1"/>
    <col min="9753" max="9755" width="9.140625" style="12"/>
    <col min="9756" max="9756" width="9.5703125" style="12" bestFit="1" customWidth="1"/>
    <col min="9757" max="9760" width="9.28515625" style="12" bestFit="1" customWidth="1"/>
    <col min="9761" max="9761" width="59.42578125" style="12" customWidth="1"/>
    <col min="9762" max="9762" width="29.7109375" style="12" bestFit="1" customWidth="1"/>
    <col min="9763" max="10006" width="9.140625" style="12"/>
    <col min="10007" max="10007" width="26.5703125" style="12" bestFit="1" customWidth="1"/>
    <col min="10008" max="10008" width="11.5703125" style="12" bestFit="1" customWidth="1"/>
    <col min="10009" max="10011" width="9.140625" style="12"/>
    <col min="10012" max="10012" width="9.5703125" style="12" bestFit="1" customWidth="1"/>
    <col min="10013" max="10016" width="9.28515625" style="12" bestFit="1" customWidth="1"/>
    <col min="10017" max="10017" width="59.42578125" style="12" customWidth="1"/>
    <col min="10018" max="10018" width="29.7109375" style="12" bestFit="1" customWidth="1"/>
    <col min="10019" max="10262" width="9.140625" style="12"/>
    <col min="10263" max="10263" width="26.5703125" style="12" bestFit="1" customWidth="1"/>
    <col min="10264" max="10264" width="11.5703125" style="12" bestFit="1" customWidth="1"/>
    <col min="10265" max="10267" width="9.140625" style="12"/>
    <col min="10268" max="10268" width="9.5703125" style="12" bestFit="1" customWidth="1"/>
    <col min="10269" max="10272" width="9.28515625" style="12" bestFit="1" customWidth="1"/>
    <col min="10273" max="10273" width="59.42578125" style="12" customWidth="1"/>
    <col min="10274" max="10274" width="29.7109375" style="12" bestFit="1" customWidth="1"/>
    <col min="10275" max="10518" width="9.140625" style="12"/>
    <col min="10519" max="10519" width="26.5703125" style="12" bestFit="1" customWidth="1"/>
    <col min="10520" max="10520" width="11.5703125" style="12" bestFit="1" customWidth="1"/>
    <col min="10521" max="10523" width="9.140625" style="12"/>
    <col min="10524" max="10524" width="9.5703125" style="12" bestFit="1" customWidth="1"/>
    <col min="10525" max="10528" width="9.28515625" style="12" bestFit="1" customWidth="1"/>
    <col min="10529" max="10529" width="59.42578125" style="12" customWidth="1"/>
    <col min="10530" max="10530" width="29.7109375" style="12" bestFit="1" customWidth="1"/>
    <col min="10531" max="10774" width="9.140625" style="12"/>
    <col min="10775" max="10775" width="26.5703125" style="12" bestFit="1" customWidth="1"/>
    <col min="10776" max="10776" width="11.5703125" style="12" bestFit="1" customWidth="1"/>
    <col min="10777" max="10779" width="9.140625" style="12"/>
    <col min="10780" max="10780" width="9.5703125" style="12" bestFit="1" customWidth="1"/>
    <col min="10781" max="10784" width="9.28515625" style="12" bestFit="1" customWidth="1"/>
    <col min="10785" max="10785" width="59.42578125" style="12" customWidth="1"/>
    <col min="10786" max="10786" width="29.7109375" style="12" bestFit="1" customWidth="1"/>
    <col min="10787" max="11030" width="9.140625" style="12"/>
    <col min="11031" max="11031" width="26.5703125" style="12" bestFit="1" customWidth="1"/>
    <col min="11032" max="11032" width="11.5703125" style="12" bestFit="1" customWidth="1"/>
    <col min="11033" max="11035" width="9.140625" style="12"/>
    <col min="11036" max="11036" width="9.5703125" style="12" bestFit="1" customWidth="1"/>
    <col min="11037" max="11040" width="9.28515625" style="12" bestFit="1" customWidth="1"/>
    <col min="11041" max="11041" width="59.42578125" style="12" customWidth="1"/>
    <col min="11042" max="11042" width="29.7109375" style="12" bestFit="1" customWidth="1"/>
    <col min="11043" max="11286" width="9.140625" style="12"/>
    <col min="11287" max="11287" width="26.5703125" style="12" bestFit="1" customWidth="1"/>
    <col min="11288" max="11288" width="11.5703125" style="12" bestFit="1" customWidth="1"/>
    <col min="11289" max="11291" width="9.140625" style="12"/>
    <col min="11292" max="11292" width="9.5703125" style="12" bestFit="1" customWidth="1"/>
    <col min="11293" max="11296" width="9.28515625" style="12" bestFit="1" customWidth="1"/>
    <col min="11297" max="11297" width="59.42578125" style="12" customWidth="1"/>
    <col min="11298" max="11298" width="29.7109375" style="12" bestFit="1" customWidth="1"/>
    <col min="11299" max="11542" width="9.140625" style="12"/>
    <col min="11543" max="11543" width="26.5703125" style="12" bestFit="1" customWidth="1"/>
    <col min="11544" max="11544" width="11.5703125" style="12" bestFit="1" customWidth="1"/>
    <col min="11545" max="11547" width="9.140625" style="12"/>
    <col min="11548" max="11548" width="9.5703125" style="12" bestFit="1" customWidth="1"/>
    <col min="11549" max="11552" width="9.28515625" style="12" bestFit="1" customWidth="1"/>
    <col min="11553" max="11553" width="59.42578125" style="12" customWidth="1"/>
    <col min="11554" max="11554" width="29.7109375" style="12" bestFit="1" customWidth="1"/>
    <col min="11555" max="11798" width="9.140625" style="12"/>
    <col min="11799" max="11799" width="26.5703125" style="12" bestFit="1" customWidth="1"/>
    <col min="11800" max="11800" width="11.5703125" style="12" bestFit="1" customWidth="1"/>
    <col min="11801" max="11803" width="9.140625" style="12"/>
    <col min="11804" max="11804" width="9.5703125" style="12" bestFit="1" customWidth="1"/>
    <col min="11805" max="11808" width="9.28515625" style="12" bestFit="1" customWidth="1"/>
    <col min="11809" max="11809" width="59.42578125" style="12" customWidth="1"/>
    <col min="11810" max="11810" width="29.7109375" style="12" bestFit="1" customWidth="1"/>
    <col min="11811" max="12054" width="9.140625" style="12"/>
    <col min="12055" max="12055" width="26.5703125" style="12" bestFit="1" customWidth="1"/>
    <col min="12056" max="12056" width="11.5703125" style="12" bestFit="1" customWidth="1"/>
    <col min="12057" max="12059" width="9.140625" style="12"/>
    <col min="12060" max="12060" width="9.5703125" style="12" bestFit="1" customWidth="1"/>
    <col min="12061" max="12064" width="9.28515625" style="12" bestFit="1" customWidth="1"/>
    <col min="12065" max="12065" width="59.42578125" style="12" customWidth="1"/>
    <col min="12066" max="12066" width="29.7109375" style="12" bestFit="1" customWidth="1"/>
    <col min="12067" max="12310" width="9.140625" style="12"/>
    <col min="12311" max="12311" width="26.5703125" style="12" bestFit="1" customWidth="1"/>
    <col min="12312" max="12312" width="11.5703125" style="12" bestFit="1" customWidth="1"/>
    <col min="12313" max="12315" width="9.140625" style="12"/>
    <col min="12316" max="12316" width="9.5703125" style="12" bestFit="1" customWidth="1"/>
    <col min="12317" max="12320" width="9.28515625" style="12" bestFit="1" customWidth="1"/>
    <col min="12321" max="12321" width="59.42578125" style="12" customWidth="1"/>
    <col min="12322" max="12322" width="29.7109375" style="12" bestFit="1" customWidth="1"/>
    <col min="12323" max="12566" width="9.140625" style="12"/>
    <col min="12567" max="12567" width="26.5703125" style="12" bestFit="1" customWidth="1"/>
    <col min="12568" max="12568" width="11.5703125" style="12" bestFit="1" customWidth="1"/>
    <col min="12569" max="12571" width="9.140625" style="12"/>
    <col min="12572" max="12572" width="9.5703125" style="12" bestFit="1" customWidth="1"/>
    <col min="12573" max="12576" width="9.28515625" style="12" bestFit="1" customWidth="1"/>
    <col min="12577" max="12577" width="59.42578125" style="12" customWidth="1"/>
    <col min="12578" max="12578" width="29.7109375" style="12" bestFit="1" customWidth="1"/>
    <col min="12579" max="12822" width="9.140625" style="12"/>
    <col min="12823" max="12823" width="26.5703125" style="12" bestFit="1" customWidth="1"/>
    <col min="12824" max="12824" width="11.5703125" style="12" bestFit="1" customWidth="1"/>
    <col min="12825" max="12827" width="9.140625" style="12"/>
    <col min="12828" max="12828" width="9.5703125" style="12" bestFit="1" customWidth="1"/>
    <col min="12829" max="12832" width="9.28515625" style="12" bestFit="1" customWidth="1"/>
    <col min="12833" max="12833" width="59.42578125" style="12" customWidth="1"/>
    <col min="12834" max="12834" width="29.7109375" style="12" bestFit="1" customWidth="1"/>
    <col min="12835" max="13078" width="9.140625" style="12"/>
    <col min="13079" max="13079" width="26.5703125" style="12" bestFit="1" customWidth="1"/>
    <col min="13080" max="13080" width="11.5703125" style="12" bestFit="1" customWidth="1"/>
    <col min="13081" max="13083" width="9.140625" style="12"/>
    <col min="13084" max="13084" width="9.5703125" style="12" bestFit="1" customWidth="1"/>
    <col min="13085" max="13088" width="9.28515625" style="12" bestFit="1" customWidth="1"/>
    <col min="13089" max="13089" width="59.42578125" style="12" customWidth="1"/>
    <col min="13090" max="13090" width="29.7109375" style="12" bestFit="1" customWidth="1"/>
    <col min="13091" max="13334" width="9.140625" style="12"/>
    <col min="13335" max="13335" width="26.5703125" style="12" bestFit="1" customWidth="1"/>
    <col min="13336" max="13336" width="11.5703125" style="12" bestFit="1" customWidth="1"/>
    <col min="13337" max="13339" width="9.140625" style="12"/>
    <col min="13340" max="13340" width="9.5703125" style="12" bestFit="1" customWidth="1"/>
    <col min="13341" max="13344" width="9.28515625" style="12" bestFit="1" customWidth="1"/>
    <col min="13345" max="13345" width="59.42578125" style="12" customWidth="1"/>
    <col min="13346" max="13346" width="29.7109375" style="12" bestFit="1" customWidth="1"/>
    <col min="13347" max="13590" width="9.140625" style="12"/>
    <col min="13591" max="13591" width="26.5703125" style="12" bestFit="1" customWidth="1"/>
    <col min="13592" max="13592" width="11.5703125" style="12" bestFit="1" customWidth="1"/>
    <col min="13593" max="13595" width="9.140625" style="12"/>
    <col min="13596" max="13596" width="9.5703125" style="12" bestFit="1" customWidth="1"/>
    <col min="13597" max="13600" width="9.28515625" style="12" bestFit="1" customWidth="1"/>
    <col min="13601" max="13601" width="59.42578125" style="12" customWidth="1"/>
    <col min="13602" max="13602" width="29.7109375" style="12" bestFit="1" customWidth="1"/>
    <col min="13603" max="13846" width="9.140625" style="12"/>
    <col min="13847" max="13847" width="26.5703125" style="12" bestFit="1" customWidth="1"/>
    <col min="13848" max="13848" width="11.5703125" style="12" bestFit="1" customWidth="1"/>
    <col min="13849" max="13851" width="9.140625" style="12"/>
    <col min="13852" max="13852" width="9.5703125" style="12" bestFit="1" customWidth="1"/>
    <col min="13853" max="13856" width="9.28515625" style="12" bestFit="1" customWidth="1"/>
    <col min="13857" max="13857" width="59.42578125" style="12" customWidth="1"/>
    <col min="13858" max="13858" width="29.7109375" style="12" bestFit="1" customWidth="1"/>
    <col min="13859" max="14102" width="9.140625" style="12"/>
    <col min="14103" max="14103" width="26.5703125" style="12" bestFit="1" customWidth="1"/>
    <col min="14104" max="14104" width="11.5703125" style="12" bestFit="1" customWidth="1"/>
    <col min="14105" max="14107" width="9.140625" style="12"/>
    <col min="14108" max="14108" width="9.5703125" style="12" bestFit="1" customWidth="1"/>
    <col min="14109" max="14112" width="9.28515625" style="12" bestFit="1" customWidth="1"/>
    <col min="14113" max="14113" width="59.42578125" style="12" customWidth="1"/>
    <col min="14114" max="14114" width="29.7109375" style="12" bestFit="1" customWidth="1"/>
    <col min="14115" max="14358" width="9.140625" style="12"/>
    <col min="14359" max="14359" width="26.5703125" style="12" bestFit="1" customWidth="1"/>
    <col min="14360" max="14360" width="11.5703125" style="12" bestFit="1" customWidth="1"/>
    <col min="14361" max="14363" width="9.140625" style="12"/>
    <col min="14364" max="14364" width="9.5703125" style="12" bestFit="1" customWidth="1"/>
    <col min="14365" max="14368" width="9.28515625" style="12" bestFit="1" customWidth="1"/>
    <col min="14369" max="14369" width="59.42578125" style="12" customWidth="1"/>
    <col min="14370" max="14370" width="29.7109375" style="12" bestFit="1" customWidth="1"/>
    <col min="14371" max="14614" width="9.140625" style="12"/>
    <col min="14615" max="14615" width="26.5703125" style="12" bestFit="1" customWidth="1"/>
    <col min="14616" max="14616" width="11.5703125" style="12" bestFit="1" customWidth="1"/>
    <col min="14617" max="14619" width="9.140625" style="12"/>
    <col min="14620" max="14620" width="9.5703125" style="12" bestFit="1" customWidth="1"/>
    <col min="14621" max="14624" width="9.28515625" style="12" bestFit="1" customWidth="1"/>
    <col min="14625" max="14625" width="59.42578125" style="12" customWidth="1"/>
    <col min="14626" max="14626" width="29.7109375" style="12" bestFit="1" customWidth="1"/>
    <col min="14627" max="14870" width="9.140625" style="12"/>
    <col min="14871" max="14871" width="26.5703125" style="12" bestFit="1" customWidth="1"/>
    <col min="14872" max="14872" width="11.5703125" style="12" bestFit="1" customWidth="1"/>
    <col min="14873" max="14875" width="9.140625" style="12"/>
    <col min="14876" max="14876" width="9.5703125" style="12" bestFit="1" customWidth="1"/>
    <col min="14877" max="14880" width="9.28515625" style="12" bestFit="1" customWidth="1"/>
    <col min="14881" max="14881" width="59.42578125" style="12" customWidth="1"/>
    <col min="14882" max="14882" width="29.7109375" style="12" bestFit="1" customWidth="1"/>
    <col min="14883" max="15126" width="9.140625" style="12"/>
    <col min="15127" max="15127" width="26.5703125" style="12" bestFit="1" customWidth="1"/>
    <col min="15128" max="15128" width="11.5703125" style="12" bestFit="1" customWidth="1"/>
    <col min="15129" max="15131" width="9.140625" style="12"/>
    <col min="15132" max="15132" width="9.5703125" style="12" bestFit="1" customWidth="1"/>
    <col min="15133" max="15136" width="9.28515625" style="12" bestFit="1" customWidth="1"/>
    <col min="15137" max="15137" width="59.42578125" style="12" customWidth="1"/>
    <col min="15138" max="15138" width="29.7109375" style="12" bestFit="1" customWidth="1"/>
    <col min="15139" max="15382" width="9.140625" style="12"/>
    <col min="15383" max="15383" width="26.5703125" style="12" bestFit="1" customWidth="1"/>
    <col min="15384" max="15384" width="11.5703125" style="12" bestFit="1" customWidth="1"/>
    <col min="15385" max="15387" width="9.140625" style="12"/>
    <col min="15388" max="15388" width="9.5703125" style="12" bestFit="1" customWidth="1"/>
    <col min="15389" max="15392" width="9.28515625" style="12" bestFit="1" customWidth="1"/>
    <col min="15393" max="15393" width="59.42578125" style="12" customWidth="1"/>
    <col min="15394" max="15394" width="29.7109375" style="12" bestFit="1" customWidth="1"/>
    <col min="15395" max="15638" width="9.140625" style="12"/>
    <col min="15639" max="15639" width="26.5703125" style="12" bestFit="1" customWidth="1"/>
    <col min="15640" max="15640" width="11.5703125" style="12" bestFit="1" customWidth="1"/>
    <col min="15641" max="15643" width="9.140625" style="12"/>
    <col min="15644" max="15644" width="9.5703125" style="12" bestFit="1" customWidth="1"/>
    <col min="15645" max="15648" width="9.28515625" style="12" bestFit="1" customWidth="1"/>
    <col min="15649" max="15649" width="59.42578125" style="12" customWidth="1"/>
    <col min="15650" max="15650" width="29.7109375" style="12" bestFit="1" customWidth="1"/>
    <col min="15651" max="15894" width="9.140625" style="12"/>
    <col min="15895" max="15895" width="26.5703125" style="12" bestFit="1" customWidth="1"/>
    <col min="15896" max="15896" width="11.5703125" style="12" bestFit="1" customWidth="1"/>
    <col min="15897" max="15899" width="9.140625" style="12"/>
    <col min="15900" max="15900" width="9.5703125" style="12" bestFit="1" customWidth="1"/>
    <col min="15901" max="15904" width="9.28515625" style="12" bestFit="1" customWidth="1"/>
    <col min="15905" max="15905" width="59.42578125" style="12" customWidth="1"/>
    <col min="15906" max="15906" width="29.7109375" style="12" bestFit="1" customWidth="1"/>
    <col min="15907" max="16150" width="9.140625" style="12"/>
    <col min="16151" max="16151" width="26.5703125" style="12" bestFit="1" customWidth="1"/>
    <col min="16152" max="16152" width="11.5703125" style="12" bestFit="1" customWidth="1"/>
    <col min="16153" max="16155" width="9.140625" style="12"/>
    <col min="16156" max="16156" width="9.5703125" style="12" bestFit="1" customWidth="1"/>
    <col min="16157" max="16160" width="9.28515625" style="12" bestFit="1" customWidth="1"/>
    <col min="16161" max="16161" width="59.42578125" style="12" customWidth="1"/>
    <col min="16162" max="16162" width="29.7109375" style="12" bestFit="1" customWidth="1"/>
    <col min="16163" max="16384" width="9.140625" style="12"/>
  </cols>
  <sheetData>
    <row r="1" spans="1:45" ht="66" x14ac:dyDescent="0.25">
      <c r="A1" s="51" t="s">
        <v>351</v>
      </c>
      <c r="B1" s="51" t="s">
        <v>74</v>
      </c>
      <c r="C1" s="51" t="s">
        <v>352</v>
      </c>
      <c r="D1" s="51"/>
      <c r="E1" s="52" t="s">
        <v>353</v>
      </c>
      <c r="F1" s="51" t="s">
        <v>73</v>
      </c>
      <c r="G1" s="51" t="s">
        <v>61</v>
      </c>
      <c r="H1" s="51" t="s">
        <v>75</v>
      </c>
      <c r="I1" s="51"/>
      <c r="J1" s="53" t="s">
        <v>84</v>
      </c>
      <c r="K1" s="53" t="s">
        <v>85</v>
      </c>
      <c r="L1" s="54" t="s">
        <v>416</v>
      </c>
      <c r="M1" s="54" t="s">
        <v>417</v>
      </c>
      <c r="N1" s="55" t="s">
        <v>97</v>
      </c>
      <c r="O1" s="55" t="s">
        <v>86</v>
      </c>
      <c r="P1" s="51" t="s">
        <v>420</v>
      </c>
      <c r="Q1" s="51" t="s">
        <v>421</v>
      </c>
      <c r="R1" s="56" t="s">
        <v>422</v>
      </c>
      <c r="S1" s="51" t="s">
        <v>419</v>
      </c>
      <c r="T1" s="51" t="s">
        <v>421</v>
      </c>
      <c r="U1" s="56" t="s">
        <v>422</v>
      </c>
      <c r="V1" s="51" t="s">
        <v>5</v>
      </c>
      <c r="W1" s="57" t="s">
        <v>58</v>
      </c>
      <c r="X1" s="56" t="s">
        <v>412</v>
      </c>
      <c r="Y1" s="56" t="s">
        <v>111</v>
      </c>
      <c r="Z1" s="56" t="s">
        <v>413</v>
      </c>
      <c r="AA1" s="56" t="s">
        <v>411</v>
      </c>
      <c r="AB1" s="56" t="s">
        <v>405</v>
      </c>
      <c r="AC1" s="70" t="s">
        <v>410</v>
      </c>
      <c r="AD1" s="56" t="s">
        <v>406</v>
      </c>
      <c r="AE1" s="56" t="s">
        <v>414</v>
      </c>
      <c r="AF1" s="56" t="s">
        <v>407</v>
      </c>
      <c r="AG1" s="56" t="s">
        <v>408</v>
      </c>
      <c r="AH1" s="56" t="s">
        <v>409</v>
      </c>
      <c r="AI1" s="56" t="s">
        <v>415</v>
      </c>
      <c r="AJ1" s="60" t="s">
        <v>501</v>
      </c>
      <c r="AK1" s="51" t="s">
        <v>0</v>
      </c>
      <c r="AL1" s="51" t="s">
        <v>1</v>
      </c>
      <c r="AM1" s="51" t="s">
        <v>2</v>
      </c>
      <c r="AN1" s="51" t="s">
        <v>3</v>
      </c>
      <c r="AO1" s="51" t="s">
        <v>4</v>
      </c>
      <c r="AP1" s="54" t="s">
        <v>112</v>
      </c>
      <c r="AQ1" s="51" t="s">
        <v>441</v>
      </c>
      <c r="AR1" s="51" t="s">
        <v>502</v>
      </c>
      <c r="AS1" s="51" t="s">
        <v>500</v>
      </c>
    </row>
    <row r="2" spans="1:45" x14ac:dyDescent="0.25">
      <c r="A2" s="13">
        <v>0</v>
      </c>
      <c r="B2" s="13" t="s">
        <v>96</v>
      </c>
      <c r="C2" s="13"/>
      <c r="D2" s="13"/>
      <c r="E2" s="47"/>
      <c r="F2" s="18"/>
      <c r="G2" s="18" t="s">
        <v>69</v>
      </c>
      <c r="H2" s="19"/>
      <c r="I2" s="19"/>
      <c r="J2" s="9"/>
      <c r="K2" s="9"/>
      <c r="L2" s="9"/>
      <c r="M2" s="9">
        <f t="shared" ref="M2:M33" si="0">L2/52</f>
        <v>0</v>
      </c>
      <c r="N2" s="10"/>
      <c r="O2" s="10">
        <f t="shared" ref="O2:O33" si="1">N2*L2</f>
        <v>0</v>
      </c>
      <c r="P2" s="13"/>
      <c r="Q2" s="13"/>
      <c r="R2" s="39"/>
      <c r="S2" s="13"/>
      <c r="T2" s="13"/>
      <c r="U2" s="39"/>
      <c r="V2" s="19"/>
      <c r="W2" s="2"/>
      <c r="X2" s="39">
        <f>O2*11.98%</f>
        <v>0</v>
      </c>
      <c r="Y2" s="39">
        <f>X2-(O2*4.5%)</f>
        <v>0</v>
      </c>
      <c r="Z2" s="39">
        <f t="shared" ref="Z2:Z33" si="2">O2*7.65%</f>
        <v>0</v>
      </c>
      <c r="AA2" s="39"/>
      <c r="AB2" s="39"/>
      <c r="AC2" s="68"/>
      <c r="AD2" s="39"/>
      <c r="AE2" s="39"/>
      <c r="AF2" s="39"/>
      <c r="AG2" s="39"/>
      <c r="AH2" s="39"/>
      <c r="AI2" s="39"/>
      <c r="AJ2" s="62"/>
      <c r="AK2" s="19"/>
      <c r="AL2" s="19"/>
      <c r="AM2" s="19"/>
      <c r="AN2" s="19"/>
      <c r="AO2" s="19"/>
      <c r="AP2" s="43"/>
      <c r="AQ2" s="19"/>
      <c r="AR2" s="74"/>
      <c r="AS2" s="19"/>
    </row>
    <row r="3" spans="1:45" ht="33" x14ac:dyDescent="0.25">
      <c r="A3" s="13" t="s">
        <v>316</v>
      </c>
      <c r="B3" s="13" t="s">
        <v>317</v>
      </c>
      <c r="C3" s="13" t="s">
        <v>318</v>
      </c>
      <c r="D3" s="13" t="s">
        <v>319</v>
      </c>
      <c r="E3" s="47"/>
      <c r="F3" s="14">
        <v>40813</v>
      </c>
      <c r="G3" s="14" t="s">
        <v>66</v>
      </c>
      <c r="H3" s="7" t="s">
        <v>37</v>
      </c>
      <c r="I3" s="18" t="s">
        <v>81</v>
      </c>
      <c r="J3" s="9" t="s">
        <v>87</v>
      </c>
      <c r="K3" s="9"/>
      <c r="L3" s="9">
        <v>208</v>
      </c>
      <c r="M3" s="9">
        <f t="shared" si="0"/>
        <v>4</v>
      </c>
      <c r="N3" s="10">
        <v>21.88</v>
      </c>
      <c r="O3" s="10">
        <f t="shared" si="1"/>
        <v>4551.04</v>
      </c>
      <c r="P3" s="13"/>
      <c r="Q3" s="13"/>
      <c r="R3" s="39"/>
      <c r="S3" s="13"/>
      <c r="T3" s="13"/>
      <c r="U3" s="39"/>
      <c r="V3" s="22"/>
      <c r="W3" s="4" t="s">
        <v>82</v>
      </c>
      <c r="X3" s="39"/>
      <c r="Y3" s="39"/>
      <c r="Z3" s="39">
        <f t="shared" si="2"/>
        <v>348.15456</v>
      </c>
      <c r="AA3" s="49"/>
      <c r="AB3" s="49"/>
      <c r="AC3" s="67"/>
      <c r="AD3" s="49"/>
      <c r="AE3" s="49"/>
      <c r="AF3" s="49"/>
      <c r="AG3" s="49"/>
      <c r="AH3" s="49"/>
      <c r="AI3" s="49"/>
      <c r="AJ3" s="61" t="s">
        <v>384</v>
      </c>
      <c r="AK3" s="23">
        <v>2016</v>
      </c>
      <c r="AL3" s="13">
        <v>2021</v>
      </c>
      <c r="AM3" s="13">
        <v>2026</v>
      </c>
      <c r="AN3" s="13">
        <v>2031</v>
      </c>
      <c r="AO3" s="13">
        <v>2036</v>
      </c>
      <c r="AP3" s="41"/>
      <c r="AQ3" s="22" t="s">
        <v>444</v>
      </c>
      <c r="AR3" s="71" t="s">
        <v>491</v>
      </c>
      <c r="AS3" s="22"/>
    </row>
    <row r="4" spans="1:45" ht="33" x14ac:dyDescent="0.25">
      <c r="A4" s="7" t="s">
        <v>173</v>
      </c>
      <c r="B4" s="7" t="s">
        <v>174</v>
      </c>
      <c r="C4" s="7" t="s">
        <v>175</v>
      </c>
      <c r="D4" s="7" t="s">
        <v>176</v>
      </c>
      <c r="E4" s="46" t="s">
        <v>177</v>
      </c>
      <c r="F4" s="18">
        <v>42255</v>
      </c>
      <c r="G4" s="18" t="s">
        <v>70</v>
      </c>
      <c r="H4" s="7" t="s">
        <v>7</v>
      </c>
      <c r="I4" s="18" t="s">
        <v>81</v>
      </c>
      <c r="J4" s="9" t="s">
        <v>87</v>
      </c>
      <c r="K4" s="9">
        <v>1</v>
      </c>
      <c r="L4" s="9">
        <v>208</v>
      </c>
      <c r="M4" s="9">
        <f t="shared" si="0"/>
        <v>4</v>
      </c>
      <c r="N4" s="10">
        <v>17.28</v>
      </c>
      <c r="O4" s="10">
        <f t="shared" si="1"/>
        <v>3594.2400000000002</v>
      </c>
      <c r="P4" s="7"/>
      <c r="Q4" s="7"/>
      <c r="R4" s="49"/>
      <c r="S4" s="7"/>
      <c r="T4" s="7"/>
      <c r="U4" s="49"/>
      <c r="V4" s="19"/>
      <c r="W4" s="2" t="s">
        <v>82</v>
      </c>
      <c r="X4" s="39"/>
      <c r="Y4" s="39"/>
      <c r="Z4" s="39">
        <f t="shared" si="2"/>
        <v>274.95936</v>
      </c>
      <c r="AA4" s="39"/>
      <c r="AB4" s="39"/>
      <c r="AC4" s="68"/>
      <c r="AD4" s="39"/>
      <c r="AE4" s="39"/>
      <c r="AF4" s="39"/>
      <c r="AG4" s="39"/>
      <c r="AH4" s="39"/>
      <c r="AI4" s="39"/>
      <c r="AJ4" s="62" t="s">
        <v>395</v>
      </c>
      <c r="AK4" s="19">
        <v>2020</v>
      </c>
      <c r="AL4" s="19">
        <v>2025</v>
      </c>
      <c r="AM4" s="19">
        <v>2030</v>
      </c>
      <c r="AN4" s="19">
        <v>2035</v>
      </c>
      <c r="AO4" s="19">
        <v>2040</v>
      </c>
      <c r="AP4" s="43"/>
      <c r="AQ4" s="19"/>
      <c r="AR4" s="71" t="s">
        <v>457</v>
      </c>
      <c r="AS4" s="19"/>
    </row>
    <row r="5" spans="1:45" ht="33" x14ac:dyDescent="0.25">
      <c r="A5" s="13" t="s">
        <v>327</v>
      </c>
      <c r="B5" s="13" t="s">
        <v>328</v>
      </c>
      <c r="C5" s="13" t="s">
        <v>329</v>
      </c>
      <c r="D5" s="13" t="s">
        <v>330</v>
      </c>
      <c r="E5" s="47"/>
      <c r="F5" s="14">
        <v>41220</v>
      </c>
      <c r="G5" s="14" t="s">
        <v>66</v>
      </c>
      <c r="H5" s="7" t="s">
        <v>38</v>
      </c>
      <c r="I5" s="18" t="s">
        <v>81</v>
      </c>
      <c r="J5" s="9" t="s">
        <v>87</v>
      </c>
      <c r="K5" s="9">
        <v>3</v>
      </c>
      <c r="L5" s="9">
        <v>208</v>
      </c>
      <c r="M5" s="9">
        <f t="shared" si="0"/>
        <v>4</v>
      </c>
      <c r="N5" s="10">
        <v>22.76041464</v>
      </c>
      <c r="O5" s="10">
        <f t="shared" si="1"/>
        <v>4734.16624512</v>
      </c>
      <c r="P5" s="13"/>
      <c r="Q5" s="13"/>
      <c r="R5" s="39"/>
      <c r="S5" s="13"/>
      <c r="T5" s="13"/>
      <c r="U5" s="39"/>
      <c r="V5" s="22"/>
      <c r="W5" s="4" t="s">
        <v>82</v>
      </c>
      <c r="X5" s="39"/>
      <c r="Y5" s="39"/>
      <c r="Z5" s="39">
        <f t="shared" si="2"/>
        <v>362.16371775168</v>
      </c>
      <c r="AA5" s="49"/>
      <c r="AB5" s="49"/>
      <c r="AC5" s="67"/>
      <c r="AD5" s="49"/>
      <c r="AE5" s="49"/>
      <c r="AF5" s="49"/>
      <c r="AG5" s="49"/>
      <c r="AH5" s="49"/>
      <c r="AI5" s="49"/>
      <c r="AJ5" s="62" t="s">
        <v>385</v>
      </c>
      <c r="AK5" s="23">
        <v>2017</v>
      </c>
      <c r="AL5" s="13">
        <v>2022</v>
      </c>
      <c r="AM5" s="13">
        <v>2027</v>
      </c>
      <c r="AN5" s="13">
        <v>2032</v>
      </c>
      <c r="AO5" s="13">
        <v>2037</v>
      </c>
      <c r="AP5" s="45"/>
      <c r="AQ5" s="22" t="s">
        <v>444</v>
      </c>
      <c r="AR5" s="71" t="s">
        <v>494</v>
      </c>
      <c r="AS5" s="22"/>
    </row>
    <row r="6" spans="1:45" ht="33" x14ac:dyDescent="0.25">
      <c r="A6" s="7" t="s">
        <v>290</v>
      </c>
      <c r="B6" s="7" t="s">
        <v>291</v>
      </c>
      <c r="C6" s="7" t="s">
        <v>292</v>
      </c>
      <c r="D6" s="7" t="s">
        <v>293</v>
      </c>
      <c r="E6" s="46"/>
      <c r="F6" s="14">
        <v>41773</v>
      </c>
      <c r="G6" s="14" t="s">
        <v>98</v>
      </c>
      <c r="H6" s="7" t="s">
        <v>45</v>
      </c>
      <c r="I6" s="18" t="s">
        <v>80</v>
      </c>
      <c r="J6" s="9" t="s">
        <v>88</v>
      </c>
      <c r="K6" s="9">
        <v>3</v>
      </c>
      <c r="L6" s="9">
        <v>260</v>
      </c>
      <c r="M6" s="9">
        <f t="shared" si="0"/>
        <v>5</v>
      </c>
      <c r="N6" s="10">
        <v>17.979256439999997</v>
      </c>
      <c r="O6" s="10">
        <f t="shared" si="1"/>
        <v>4674.6066743999991</v>
      </c>
      <c r="P6" s="7"/>
      <c r="Q6" s="7"/>
      <c r="R6" s="49"/>
      <c r="S6" s="7"/>
      <c r="T6" s="7"/>
      <c r="U6" s="49"/>
      <c r="V6" s="13"/>
      <c r="W6" s="1" t="s">
        <v>82</v>
      </c>
      <c r="X6" s="39"/>
      <c r="Y6" s="39"/>
      <c r="Z6" s="39">
        <f t="shared" si="2"/>
        <v>357.60741059159994</v>
      </c>
      <c r="AA6" s="39"/>
      <c r="AB6" s="39"/>
      <c r="AC6" s="68"/>
      <c r="AD6" s="39"/>
      <c r="AE6" s="39"/>
      <c r="AF6" s="39"/>
      <c r="AG6" s="39"/>
      <c r="AH6" s="39"/>
      <c r="AI6" s="39"/>
      <c r="AJ6" s="63" t="s">
        <v>393</v>
      </c>
      <c r="AK6" s="20">
        <v>2019</v>
      </c>
      <c r="AL6" s="13">
        <v>2024</v>
      </c>
      <c r="AM6" s="13">
        <v>2029</v>
      </c>
      <c r="AN6" s="13">
        <v>2034</v>
      </c>
      <c r="AO6" s="13">
        <v>2039</v>
      </c>
      <c r="AP6" s="43"/>
      <c r="AQ6" s="13" t="s">
        <v>444</v>
      </c>
      <c r="AR6" s="71" t="s">
        <v>485</v>
      </c>
      <c r="AS6" s="13" t="s">
        <v>442</v>
      </c>
    </row>
    <row r="7" spans="1:45" ht="33" x14ac:dyDescent="0.25">
      <c r="A7" s="13" t="s">
        <v>287</v>
      </c>
      <c r="B7" s="13" t="s">
        <v>288</v>
      </c>
      <c r="C7" s="13" t="s">
        <v>289</v>
      </c>
      <c r="D7" s="13" t="s">
        <v>145</v>
      </c>
      <c r="E7" s="47"/>
      <c r="F7" s="14">
        <v>41695</v>
      </c>
      <c r="G7" s="14" t="s">
        <v>69</v>
      </c>
      <c r="H7" s="7" t="s">
        <v>8</v>
      </c>
      <c r="I7" s="18" t="s">
        <v>80</v>
      </c>
      <c r="J7" s="9" t="s">
        <v>89</v>
      </c>
      <c r="K7" s="9">
        <v>3</v>
      </c>
      <c r="L7" s="9">
        <v>416</v>
      </c>
      <c r="M7" s="9">
        <f t="shared" si="0"/>
        <v>8</v>
      </c>
      <c r="N7" s="10">
        <v>14.93</v>
      </c>
      <c r="O7" s="10">
        <f t="shared" si="1"/>
        <v>6210.88</v>
      </c>
      <c r="P7" s="13"/>
      <c r="Q7" s="13"/>
      <c r="R7" s="39"/>
      <c r="S7" s="13"/>
      <c r="T7" s="13"/>
      <c r="U7" s="39"/>
      <c r="V7" s="13"/>
      <c r="W7" s="1" t="s">
        <v>82</v>
      </c>
      <c r="X7" s="39"/>
      <c r="Y7" s="39"/>
      <c r="Z7" s="39">
        <f t="shared" si="2"/>
        <v>475.13231999999999</v>
      </c>
      <c r="AA7" s="39"/>
      <c r="AB7" s="39"/>
      <c r="AC7" s="68"/>
      <c r="AD7" s="39"/>
      <c r="AE7" s="39"/>
      <c r="AF7" s="39"/>
      <c r="AG7" s="39"/>
      <c r="AH7" s="39"/>
      <c r="AI7" s="39"/>
      <c r="AJ7" s="62" t="s">
        <v>386</v>
      </c>
      <c r="AK7" s="13">
        <v>2019</v>
      </c>
      <c r="AL7" s="13">
        <v>2024</v>
      </c>
      <c r="AM7" s="13">
        <v>2029</v>
      </c>
      <c r="AN7" s="13">
        <v>2034</v>
      </c>
      <c r="AO7" s="27">
        <v>2039</v>
      </c>
      <c r="AP7" s="41"/>
      <c r="AQ7" s="13" t="s">
        <v>444</v>
      </c>
      <c r="AR7" s="71" t="s">
        <v>484</v>
      </c>
      <c r="AS7" s="13" t="s">
        <v>442</v>
      </c>
    </row>
    <row r="8" spans="1:45" ht="54" x14ac:dyDescent="0.25">
      <c r="A8" s="7" t="s">
        <v>215</v>
      </c>
      <c r="B8" s="7" t="s">
        <v>216</v>
      </c>
      <c r="C8" s="7" t="s">
        <v>217</v>
      </c>
      <c r="D8" s="7" t="s">
        <v>218</v>
      </c>
      <c r="E8" s="46" t="s">
        <v>219</v>
      </c>
      <c r="F8" s="18">
        <v>36586</v>
      </c>
      <c r="G8" s="18" t="s">
        <v>65</v>
      </c>
      <c r="H8" s="8" t="s">
        <v>15</v>
      </c>
      <c r="I8" s="18" t="s">
        <v>80</v>
      </c>
      <c r="J8" s="9" t="s">
        <v>89</v>
      </c>
      <c r="K8" s="9">
        <v>7</v>
      </c>
      <c r="L8" s="9">
        <v>624</v>
      </c>
      <c r="M8" s="9">
        <f t="shared" si="0"/>
        <v>12</v>
      </c>
      <c r="N8" s="10">
        <v>16.160430716438402</v>
      </c>
      <c r="O8" s="10">
        <f t="shared" si="1"/>
        <v>10084.108767057563</v>
      </c>
      <c r="P8" s="7"/>
      <c r="Q8" s="7"/>
      <c r="R8" s="49"/>
      <c r="S8" s="7"/>
      <c r="T8" s="7"/>
      <c r="U8" s="49"/>
      <c r="V8" s="19"/>
      <c r="W8" s="2" t="s">
        <v>57</v>
      </c>
      <c r="X8" s="39"/>
      <c r="Y8" s="39"/>
      <c r="Z8" s="39">
        <f t="shared" si="2"/>
        <v>771.43432067990364</v>
      </c>
      <c r="AA8" s="39"/>
      <c r="AB8" s="39"/>
      <c r="AC8" s="68"/>
      <c r="AD8" s="39"/>
      <c r="AE8" s="39"/>
      <c r="AF8" s="39"/>
      <c r="AG8" s="39"/>
      <c r="AH8" s="39"/>
      <c r="AI8" s="39"/>
      <c r="AJ8" s="62" t="s">
        <v>360</v>
      </c>
      <c r="AK8" s="16">
        <v>2005</v>
      </c>
      <c r="AL8" s="16">
        <v>2010</v>
      </c>
      <c r="AM8" s="23">
        <v>2015</v>
      </c>
      <c r="AN8" s="19">
        <v>2020</v>
      </c>
      <c r="AO8" s="19">
        <v>2025</v>
      </c>
      <c r="AP8" s="43" t="s">
        <v>14</v>
      </c>
      <c r="AQ8" s="19" t="s">
        <v>444</v>
      </c>
      <c r="AR8" s="71" t="s">
        <v>467</v>
      </c>
      <c r="AS8" s="19"/>
    </row>
    <row r="9" spans="1:45" x14ac:dyDescent="0.25">
      <c r="A9" s="13">
        <v>0</v>
      </c>
      <c r="B9" s="13" t="s">
        <v>96</v>
      </c>
      <c r="C9" s="13"/>
      <c r="D9" s="13"/>
      <c r="E9" s="47"/>
      <c r="F9" s="18"/>
      <c r="G9" s="18" t="s">
        <v>70</v>
      </c>
      <c r="H9" s="7" t="s">
        <v>7</v>
      </c>
      <c r="I9" s="19"/>
      <c r="J9" s="9" t="s">
        <v>88</v>
      </c>
      <c r="K9" s="9">
        <v>1</v>
      </c>
      <c r="L9" s="9">
        <v>624</v>
      </c>
      <c r="M9" s="9">
        <f t="shared" si="0"/>
        <v>12</v>
      </c>
      <c r="N9" s="10">
        <v>14.35</v>
      </c>
      <c r="O9" s="10">
        <f t="shared" si="1"/>
        <v>8954.4</v>
      </c>
      <c r="P9" s="13"/>
      <c r="Q9" s="13"/>
      <c r="R9" s="39"/>
      <c r="S9" s="13"/>
      <c r="T9" s="13"/>
      <c r="U9" s="39"/>
      <c r="V9" s="19"/>
      <c r="W9" s="2"/>
      <c r="X9" s="39">
        <f>O9*11.98%</f>
        <v>1072.73712</v>
      </c>
      <c r="Y9" s="39">
        <f>X9-(O9*4.5%)</f>
        <v>669.78912000000003</v>
      </c>
      <c r="Z9" s="39">
        <f t="shared" si="2"/>
        <v>685.01159999999993</v>
      </c>
      <c r="AA9" s="39"/>
      <c r="AB9" s="39"/>
      <c r="AC9" s="68"/>
      <c r="AD9" s="39"/>
      <c r="AE9" s="39"/>
      <c r="AF9" s="39"/>
      <c r="AG9" s="39"/>
      <c r="AH9" s="39"/>
      <c r="AI9" s="39"/>
      <c r="AJ9" s="62"/>
      <c r="AK9" s="19"/>
      <c r="AL9" s="19"/>
      <c r="AM9" s="19"/>
      <c r="AN9" s="19"/>
      <c r="AO9" s="19"/>
      <c r="AP9" s="43"/>
      <c r="AQ9" s="19"/>
      <c r="AR9" s="74"/>
      <c r="AS9" s="19"/>
    </row>
    <row r="10" spans="1:45" ht="33" x14ac:dyDescent="0.25">
      <c r="A10" s="7" t="s">
        <v>133</v>
      </c>
      <c r="B10" s="7" t="s">
        <v>134</v>
      </c>
      <c r="C10" s="7" t="s">
        <v>135</v>
      </c>
      <c r="D10" s="7" t="s">
        <v>121</v>
      </c>
      <c r="E10" s="46" t="s">
        <v>136</v>
      </c>
      <c r="F10" s="18">
        <v>42338</v>
      </c>
      <c r="G10" s="18" t="s">
        <v>65</v>
      </c>
      <c r="H10" s="7" t="s">
        <v>36</v>
      </c>
      <c r="I10" s="18" t="s">
        <v>80</v>
      </c>
      <c r="J10" s="9" t="s">
        <v>90</v>
      </c>
      <c r="K10" s="9">
        <v>1</v>
      </c>
      <c r="L10" s="9">
        <v>832</v>
      </c>
      <c r="M10" s="9">
        <f t="shared" si="0"/>
        <v>16</v>
      </c>
      <c r="N10" s="10">
        <v>9.61</v>
      </c>
      <c r="O10" s="10">
        <f t="shared" si="1"/>
        <v>7995.5199999999995</v>
      </c>
      <c r="P10" s="7"/>
      <c r="Q10" s="7"/>
      <c r="R10" s="49"/>
      <c r="S10" s="7"/>
      <c r="T10" s="7"/>
      <c r="U10" s="49"/>
      <c r="V10" s="19"/>
      <c r="W10" s="2" t="s">
        <v>82</v>
      </c>
      <c r="X10" s="39"/>
      <c r="Y10" s="39"/>
      <c r="Z10" s="39">
        <f t="shared" si="2"/>
        <v>611.6572799999999</v>
      </c>
      <c r="AA10" s="39"/>
      <c r="AB10" s="39"/>
      <c r="AC10" s="68"/>
      <c r="AD10" s="39"/>
      <c r="AE10" s="39"/>
      <c r="AF10" s="39"/>
      <c r="AG10" s="39"/>
      <c r="AH10" s="39"/>
      <c r="AI10" s="39"/>
      <c r="AJ10" s="61" t="s">
        <v>398</v>
      </c>
      <c r="AK10" s="19">
        <v>2020</v>
      </c>
      <c r="AL10" s="19">
        <v>2025</v>
      </c>
      <c r="AM10" s="19">
        <v>2030</v>
      </c>
      <c r="AN10" s="19">
        <v>2035</v>
      </c>
      <c r="AO10" s="19">
        <v>2040</v>
      </c>
      <c r="AP10" s="43"/>
      <c r="AQ10" s="19" t="s">
        <v>444</v>
      </c>
      <c r="AR10" s="71" t="s">
        <v>448</v>
      </c>
      <c r="AS10" s="19" t="s">
        <v>81</v>
      </c>
    </row>
    <row r="11" spans="1:45" ht="33" x14ac:dyDescent="0.25">
      <c r="A11" s="7" t="s">
        <v>182</v>
      </c>
      <c r="B11" s="7" t="s">
        <v>183</v>
      </c>
      <c r="C11" s="7" t="s">
        <v>184</v>
      </c>
      <c r="D11" s="7" t="s">
        <v>185</v>
      </c>
      <c r="E11" s="46" t="s">
        <v>186</v>
      </c>
      <c r="F11" s="18">
        <v>43045</v>
      </c>
      <c r="G11" s="18" t="s">
        <v>65</v>
      </c>
      <c r="H11" s="7" t="s">
        <v>36</v>
      </c>
      <c r="I11" s="18" t="s">
        <v>80</v>
      </c>
      <c r="J11" s="9" t="s">
        <v>90</v>
      </c>
      <c r="K11" s="9">
        <v>1</v>
      </c>
      <c r="L11" s="9">
        <v>832</v>
      </c>
      <c r="M11" s="9">
        <f t="shared" si="0"/>
        <v>16</v>
      </c>
      <c r="N11" s="10">
        <v>9.06</v>
      </c>
      <c r="O11" s="10">
        <f t="shared" si="1"/>
        <v>7537.92</v>
      </c>
      <c r="P11" s="7"/>
      <c r="Q11" s="7"/>
      <c r="R11" s="49"/>
      <c r="S11" s="7"/>
      <c r="T11" s="7"/>
      <c r="U11" s="49"/>
      <c r="V11" s="19"/>
      <c r="W11" s="2" t="s">
        <v>82</v>
      </c>
      <c r="X11" s="39"/>
      <c r="Y11" s="39"/>
      <c r="Z11" s="39">
        <f t="shared" si="2"/>
        <v>576.65088000000003</v>
      </c>
      <c r="AA11" s="39"/>
      <c r="AB11" s="39"/>
      <c r="AC11" s="68"/>
      <c r="AD11" s="39"/>
      <c r="AE11" s="39"/>
      <c r="AF11" s="39"/>
      <c r="AG11" s="39"/>
      <c r="AH11" s="39"/>
      <c r="AI11" s="39"/>
      <c r="AJ11" s="64" t="s">
        <v>404</v>
      </c>
      <c r="AK11" s="19">
        <v>2022</v>
      </c>
      <c r="AL11" s="19">
        <v>2027</v>
      </c>
      <c r="AM11" s="19">
        <v>2032</v>
      </c>
      <c r="AN11" s="19">
        <v>2037</v>
      </c>
      <c r="AO11" s="19">
        <v>2042</v>
      </c>
      <c r="AP11" s="43"/>
      <c r="AQ11" s="19" t="s">
        <v>444</v>
      </c>
      <c r="AR11" s="71" t="s">
        <v>459</v>
      </c>
      <c r="AS11" s="19" t="s">
        <v>81</v>
      </c>
    </row>
    <row r="12" spans="1:45" ht="33" x14ac:dyDescent="0.25">
      <c r="A12" s="7" t="s">
        <v>246</v>
      </c>
      <c r="B12" s="7" t="s">
        <v>247</v>
      </c>
      <c r="C12" s="7" t="s">
        <v>248</v>
      </c>
      <c r="D12" s="7" t="s">
        <v>131</v>
      </c>
      <c r="E12" s="46"/>
      <c r="F12" s="18">
        <v>42984</v>
      </c>
      <c r="G12" s="18" t="s">
        <v>65</v>
      </c>
      <c r="H12" s="7" t="s">
        <v>36</v>
      </c>
      <c r="I12" s="18" t="s">
        <v>80</v>
      </c>
      <c r="J12" s="9" t="s">
        <v>90</v>
      </c>
      <c r="K12" s="9">
        <v>1</v>
      </c>
      <c r="L12" s="9">
        <v>832</v>
      </c>
      <c r="M12" s="9">
        <f t="shared" si="0"/>
        <v>16</v>
      </c>
      <c r="N12" s="10">
        <v>9.06</v>
      </c>
      <c r="O12" s="10">
        <f t="shared" si="1"/>
        <v>7537.92</v>
      </c>
      <c r="P12" s="7"/>
      <c r="Q12" s="7"/>
      <c r="R12" s="49"/>
      <c r="S12" s="7"/>
      <c r="T12" s="7"/>
      <c r="U12" s="49"/>
      <c r="V12" s="19"/>
      <c r="W12" s="2" t="s">
        <v>82</v>
      </c>
      <c r="X12" s="39"/>
      <c r="Y12" s="39"/>
      <c r="Z12" s="39">
        <f t="shared" si="2"/>
        <v>576.65088000000003</v>
      </c>
      <c r="AA12" s="39"/>
      <c r="AB12" s="39"/>
      <c r="AC12" s="68"/>
      <c r="AD12" s="39"/>
      <c r="AE12" s="39"/>
      <c r="AF12" s="39"/>
      <c r="AG12" s="39"/>
      <c r="AH12" s="39"/>
      <c r="AI12" s="39"/>
      <c r="AJ12" s="64" t="s">
        <v>403</v>
      </c>
      <c r="AK12" s="19">
        <v>2022</v>
      </c>
      <c r="AL12" s="19">
        <v>2027</v>
      </c>
      <c r="AM12" s="19">
        <v>2032</v>
      </c>
      <c r="AN12" s="19">
        <v>2037</v>
      </c>
      <c r="AO12" s="19">
        <v>2042</v>
      </c>
      <c r="AP12" s="43"/>
      <c r="AQ12" s="19" t="s">
        <v>444</v>
      </c>
      <c r="AR12" s="71" t="s">
        <v>474</v>
      </c>
      <c r="AS12" s="19" t="s">
        <v>442</v>
      </c>
    </row>
    <row r="13" spans="1:45" ht="33" x14ac:dyDescent="0.25">
      <c r="A13" s="7" t="s">
        <v>279</v>
      </c>
      <c r="B13" s="7" t="s">
        <v>280</v>
      </c>
      <c r="C13" s="7" t="s">
        <v>281</v>
      </c>
      <c r="D13" s="7" t="s">
        <v>131</v>
      </c>
      <c r="E13" s="46" t="s">
        <v>282</v>
      </c>
      <c r="F13" s="18">
        <v>42667</v>
      </c>
      <c r="G13" s="18" t="s">
        <v>65</v>
      </c>
      <c r="H13" s="7" t="s">
        <v>36</v>
      </c>
      <c r="I13" s="18" t="s">
        <v>80</v>
      </c>
      <c r="J13" s="9" t="s">
        <v>90</v>
      </c>
      <c r="K13" s="9">
        <v>1</v>
      </c>
      <c r="L13" s="9">
        <v>832</v>
      </c>
      <c r="M13" s="9">
        <f t="shared" si="0"/>
        <v>16</v>
      </c>
      <c r="N13" s="10">
        <v>9.24</v>
      </c>
      <c r="O13" s="10">
        <f t="shared" si="1"/>
        <v>7687.68</v>
      </c>
      <c r="P13" s="7"/>
      <c r="Q13" s="7"/>
      <c r="R13" s="49"/>
      <c r="S13" s="7"/>
      <c r="T13" s="7"/>
      <c r="U13" s="49"/>
      <c r="V13" s="19"/>
      <c r="W13" s="2" t="s">
        <v>82</v>
      </c>
      <c r="X13" s="39"/>
      <c r="Y13" s="39"/>
      <c r="Z13" s="39">
        <f t="shared" si="2"/>
        <v>588.10752000000002</v>
      </c>
      <c r="AA13" s="39"/>
      <c r="AB13" s="39"/>
      <c r="AC13" s="68"/>
      <c r="AD13" s="39"/>
      <c r="AE13" s="39"/>
      <c r="AF13" s="39"/>
      <c r="AG13" s="39"/>
      <c r="AH13" s="39"/>
      <c r="AI13" s="39"/>
      <c r="AJ13" s="64" t="s">
        <v>399</v>
      </c>
      <c r="AK13" s="19">
        <v>2021</v>
      </c>
      <c r="AL13" s="19">
        <v>2026</v>
      </c>
      <c r="AM13" s="19">
        <v>2031</v>
      </c>
      <c r="AN13" s="19">
        <v>2036</v>
      </c>
      <c r="AO13" s="19">
        <v>2041</v>
      </c>
      <c r="AP13" s="43"/>
      <c r="AQ13" s="19" t="s">
        <v>444</v>
      </c>
      <c r="AR13" s="71" t="s">
        <v>482</v>
      </c>
      <c r="AS13" s="19" t="s">
        <v>81</v>
      </c>
    </row>
    <row r="14" spans="1:45" ht="33" x14ac:dyDescent="0.25">
      <c r="A14" s="7" t="s">
        <v>312</v>
      </c>
      <c r="B14" s="7" t="s">
        <v>313</v>
      </c>
      <c r="C14" s="7" t="s">
        <v>314</v>
      </c>
      <c r="D14" s="7" t="s">
        <v>121</v>
      </c>
      <c r="E14" s="46" t="s">
        <v>315</v>
      </c>
      <c r="F14" s="18">
        <v>33430</v>
      </c>
      <c r="G14" s="18" t="s">
        <v>70</v>
      </c>
      <c r="H14" s="8" t="s">
        <v>7</v>
      </c>
      <c r="I14" s="18" t="s">
        <v>80</v>
      </c>
      <c r="J14" s="9" t="s">
        <v>88</v>
      </c>
      <c r="K14" s="9">
        <v>11</v>
      </c>
      <c r="L14" s="9">
        <v>832</v>
      </c>
      <c r="M14" s="9">
        <f t="shared" si="0"/>
        <v>16</v>
      </c>
      <c r="N14" s="10">
        <v>21.065564471371392</v>
      </c>
      <c r="O14" s="10">
        <f t="shared" si="1"/>
        <v>17526.549640180998</v>
      </c>
      <c r="P14" s="7"/>
      <c r="Q14" s="7"/>
      <c r="R14" s="49"/>
      <c r="S14" s="7"/>
      <c r="T14" s="7"/>
      <c r="U14" s="49"/>
      <c r="V14" s="19"/>
      <c r="W14" s="2" t="s">
        <v>57</v>
      </c>
      <c r="X14" s="39"/>
      <c r="Y14" s="39"/>
      <c r="Z14" s="39">
        <f t="shared" si="2"/>
        <v>1340.7810474738462</v>
      </c>
      <c r="AA14" s="39">
        <v>45</v>
      </c>
      <c r="AB14" s="39"/>
      <c r="AC14" s="68"/>
      <c r="AD14" s="39"/>
      <c r="AE14" s="39"/>
      <c r="AF14" s="39"/>
      <c r="AG14" s="39"/>
      <c r="AH14" s="39">
        <v>4.0199999999999996</v>
      </c>
      <c r="AI14" s="39">
        <v>4.6900000000000004</v>
      </c>
      <c r="AJ14" s="65" t="s">
        <v>354</v>
      </c>
      <c r="AK14" s="16">
        <v>1996</v>
      </c>
      <c r="AL14" s="16">
        <v>2001</v>
      </c>
      <c r="AM14" s="16">
        <v>2006</v>
      </c>
      <c r="AN14" s="16">
        <v>2011</v>
      </c>
      <c r="AO14" s="16">
        <v>2016</v>
      </c>
      <c r="AP14" s="44"/>
      <c r="AQ14" s="19" t="s">
        <v>444</v>
      </c>
      <c r="AR14" s="71" t="s">
        <v>490</v>
      </c>
      <c r="AS14" s="19"/>
    </row>
    <row r="15" spans="1:45" ht="33" x14ac:dyDescent="0.25">
      <c r="A15" s="7" t="s">
        <v>142</v>
      </c>
      <c r="B15" s="7" t="s">
        <v>143</v>
      </c>
      <c r="C15" s="7" t="s">
        <v>144</v>
      </c>
      <c r="D15" s="7" t="s">
        <v>145</v>
      </c>
      <c r="E15" s="46"/>
      <c r="F15" s="18">
        <v>36034</v>
      </c>
      <c r="G15" s="18" t="s">
        <v>70</v>
      </c>
      <c r="H15" s="8" t="s">
        <v>7</v>
      </c>
      <c r="I15" s="18" t="s">
        <v>80</v>
      </c>
      <c r="J15" s="9" t="s">
        <v>88</v>
      </c>
      <c r="K15" s="9">
        <v>10</v>
      </c>
      <c r="L15" s="9">
        <v>950</v>
      </c>
      <c r="M15" s="9">
        <f t="shared" si="0"/>
        <v>18.26923076923077</v>
      </c>
      <c r="N15" s="10">
        <v>20.652514187619012</v>
      </c>
      <c r="O15" s="10">
        <f t="shared" si="1"/>
        <v>19619.888478238063</v>
      </c>
      <c r="P15" s="7"/>
      <c r="Q15" s="7"/>
      <c r="R15" s="49"/>
      <c r="S15" s="7"/>
      <c r="T15" s="7"/>
      <c r="U15" s="49"/>
      <c r="V15" s="19"/>
      <c r="W15" s="2" t="s">
        <v>57</v>
      </c>
      <c r="X15" s="39"/>
      <c r="Y15" s="39"/>
      <c r="Z15" s="39">
        <f t="shared" si="2"/>
        <v>1500.9214685852119</v>
      </c>
      <c r="AA15" s="39"/>
      <c r="AB15" s="39"/>
      <c r="AC15" s="68"/>
      <c r="AD15" s="39"/>
      <c r="AE15" s="39"/>
      <c r="AF15" s="39"/>
      <c r="AG15" s="39"/>
      <c r="AH15" s="39">
        <v>5.83</v>
      </c>
      <c r="AI15" s="39">
        <v>6.8</v>
      </c>
      <c r="AJ15" s="65" t="s">
        <v>356</v>
      </c>
      <c r="AK15" s="16">
        <v>2003</v>
      </c>
      <c r="AL15" s="16">
        <v>2008</v>
      </c>
      <c r="AM15" s="16">
        <v>2013</v>
      </c>
      <c r="AN15" s="21">
        <v>2018</v>
      </c>
      <c r="AO15" s="19">
        <v>2023</v>
      </c>
      <c r="AP15" s="43"/>
      <c r="AQ15" s="19" t="s">
        <v>444</v>
      </c>
      <c r="AR15" s="71" t="s">
        <v>450</v>
      </c>
      <c r="AS15" s="19"/>
    </row>
    <row r="16" spans="1:45" ht="33" x14ac:dyDescent="0.25">
      <c r="A16" s="7" t="s">
        <v>232</v>
      </c>
      <c r="B16" s="7" t="s">
        <v>233</v>
      </c>
      <c r="C16" s="7" t="s">
        <v>234</v>
      </c>
      <c r="D16" s="7" t="s">
        <v>235</v>
      </c>
      <c r="E16" s="46"/>
      <c r="F16" s="18">
        <v>42983</v>
      </c>
      <c r="G16" s="18" t="s">
        <v>68</v>
      </c>
      <c r="H16" s="7" t="s">
        <v>27</v>
      </c>
      <c r="I16" s="18" t="s">
        <v>80</v>
      </c>
      <c r="J16" s="9" t="s">
        <v>91</v>
      </c>
      <c r="K16" s="9">
        <v>1</v>
      </c>
      <c r="L16" s="9">
        <v>988</v>
      </c>
      <c r="M16" s="9">
        <f t="shared" si="0"/>
        <v>19</v>
      </c>
      <c r="N16" s="10">
        <v>12.29</v>
      </c>
      <c r="O16" s="10">
        <f t="shared" si="1"/>
        <v>12142.519999999999</v>
      </c>
      <c r="P16" s="7"/>
      <c r="Q16" s="7"/>
      <c r="R16" s="49"/>
      <c r="S16" s="7"/>
      <c r="T16" s="7"/>
      <c r="U16" s="49"/>
      <c r="V16" s="19"/>
      <c r="W16" s="2" t="s">
        <v>82</v>
      </c>
      <c r="X16" s="39"/>
      <c r="Y16" s="39"/>
      <c r="Z16" s="39">
        <f t="shared" si="2"/>
        <v>928.90277999999989</v>
      </c>
      <c r="AA16" s="39"/>
      <c r="AB16" s="39"/>
      <c r="AC16" s="68"/>
      <c r="AD16" s="39"/>
      <c r="AE16" s="39"/>
      <c r="AF16" s="39"/>
      <c r="AG16" s="39"/>
      <c r="AH16" s="39"/>
      <c r="AI16" s="39"/>
      <c r="AJ16" s="65" t="s">
        <v>356</v>
      </c>
      <c r="AK16" s="19">
        <v>2022</v>
      </c>
      <c r="AL16" s="19">
        <v>2027</v>
      </c>
      <c r="AM16" s="19">
        <v>2032</v>
      </c>
      <c r="AN16" s="19">
        <v>2037</v>
      </c>
      <c r="AO16" s="19">
        <v>2042</v>
      </c>
      <c r="AP16" s="43" t="s">
        <v>55</v>
      </c>
      <c r="AQ16" s="19" t="s">
        <v>442</v>
      </c>
      <c r="AR16" s="71" t="s">
        <v>471</v>
      </c>
      <c r="AS16" s="19" t="s">
        <v>503</v>
      </c>
    </row>
    <row r="17" spans="1:45" x14ac:dyDescent="0.25">
      <c r="A17" s="13">
        <v>0</v>
      </c>
      <c r="B17" s="13" t="s">
        <v>96</v>
      </c>
      <c r="C17" s="13"/>
      <c r="D17" s="13"/>
      <c r="E17" s="47"/>
      <c r="F17" s="18"/>
      <c r="G17" s="18" t="s">
        <v>65</v>
      </c>
      <c r="H17" s="7" t="s">
        <v>15</v>
      </c>
      <c r="I17" s="19"/>
      <c r="J17" s="9" t="s">
        <v>89</v>
      </c>
      <c r="K17" s="9">
        <v>1</v>
      </c>
      <c r="L17" s="9">
        <v>988</v>
      </c>
      <c r="M17" s="9">
        <f t="shared" si="0"/>
        <v>19</v>
      </c>
      <c r="N17" s="10">
        <v>14.35</v>
      </c>
      <c r="O17" s="10">
        <f t="shared" si="1"/>
        <v>14177.8</v>
      </c>
      <c r="P17" s="13"/>
      <c r="Q17" s="13"/>
      <c r="R17" s="39"/>
      <c r="S17" s="13"/>
      <c r="T17" s="13"/>
      <c r="U17" s="39"/>
      <c r="V17" s="19"/>
      <c r="W17" s="2"/>
      <c r="X17" s="39">
        <f t="shared" ref="X17:X22" si="3">O17*11.98%</f>
        <v>1698.50044</v>
      </c>
      <c r="Y17" s="39">
        <f t="shared" ref="Y17:Y22" si="4">X17-(O17*4.5%)</f>
        <v>1060.49944</v>
      </c>
      <c r="Z17" s="39">
        <f t="shared" si="2"/>
        <v>1084.6016999999999</v>
      </c>
      <c r="AA17" s="39"/>
      <c r="AB17" s="39"/>
      <c r="AC17" s="68"/>
      <c r="AD17" s="39"/>
      <c r="AE17" s="39"/>
      <c r="AF17" s="39"/>
      <c r="AG17" s="39"/>
      <c r="AH17" s="39"/>
      <c r="AI17" s="39"/>
      <c r="AJ17" s="65"/>
      <c r="AK17" s="19"/>
      <c r="AL17" s="19"/>
      <c r="AM17" s="19"/>
      <c r="AN17" s="19"/>
      <c r="AO17" s="19"/>
      <c r="AP17" s="43"/>
      <c r="AQ17" s="19"/>
      <c r="AR17" s="74"/>
      <c r="AS17" s="19"/>
    </row>
    <row r="18" spans="1:45" ht="33" x14ac:dyDescent="0.25">
      <c r="A18" s="7" t="s">
        <v>323</v>
      </c>
      <c r="B18" s="7" t="s">
        <v>324</v>
      </c>
      <c r="C18" s="7" t="s">
        <v>325</v>
      </c>
      <c r="D18" s="7" t="s">
        <v>269</v>
      </c>
      <c r="E18" s="46" t="s">
        <v>326</v>
      </c>
      <c r="F18" s="18">
        <v>42296</v>
      </c>
      <c r="G18" s="18" t="s">
        <v>70</v>
      </c>
      <c r="H18" s="7" t="s">
        <v>7</v>
      </c>
      <c r="I18" s="18" t="s">
        <v>79</v>
      </c>
      <c r="J18" s="9" t="s">
        <v>88</v>
      </c>
      <c r="K18" s="9">
        <v>1</v>
      </c>
      <c r="L18" s="9">
        <v>1040</v>
      </c>
      <c r="M18" s="9">
        <f t="shared" si="0"/>
        <v>20</v>
      </c>
      <c r="N18" s="10">
        <v>17.281099999999999</v>
      </c>
      <c r="O18" s="10">
        <f t="shared" si="1"/>
        <v>17972.343999999997</v>
      </c>
      <c r="P18" s="7" t="s">
        <v>439</v>
      </c>
      <c r="Q18" s="7">
        <v>2</v>
      </c>
      <c r="R18" s="49">
        <v>34.56</v>
      </c>
      <c r="S18" s="7" t="s">
        <v>440</v>
      </c>
      <c r="T18" s="7">
        <v>1.67</v>
      </c>
      <c r="U18" s="49">
        <v>28.857600000000001</v>
      </c>
      <c r="V18" s="19" t="s">
        <v>6</v>
      </c>
      <c r="W18" s="2"/>
      <c r="X18" s="39">
        <f t="shared" si="3"/>
        <v>2153.0868111999998</v>
      </c>
      <c r="Y18" s="39">
        <f t="shared" si="4"/>
        <v>1344.3313312</v>
      </c>
      <c r="Z18" s="39">
        <f t="shared" si="2"/>
        <v>1374.8843159999997</v>
      </c>
      <c r="AA18" s="39"/>
      <c r="AB18" s="39"/>
      <c r="AC18" s="68"/>
      <c r="AD18" s="39"/>
      <c r="AE18" s="39"/>
      <c r="AF18" s="39"/>
      <c r="AG18" s="39"/>
      <c r="AH18" s="39"/>
      <c r="AI18" s="39"/>
      <c r="AJ18" s="64" t="s">
        <v>396</v>
      </c>
      <c r="AK18" s="19">
        <v>2020</v>
      </c>
      <c r="AL18" s="19">
        <v>2025</v>
      </c>
      <c r="AM18" s="19">
        <v>2030</v>
      </c>
      <c r="AN18" s="19">
        <v>2035</v>
      </c>
      <c r="AO18" s="19">
        <v>2040</v>
      </c>
      <c r="AP18" s="43"/>
      <c r="AQ18" s="19" t="s">
        <v>444</v>
      </c>
      <c r="AR18" s="71" t="s">
        <v>493</v>
      </c>
      <c r="AS18" s="19" t="s">
        <v>442</v>
      </c>
    </row>
    <row r="19" spans="1:45" ht="33" x14ac:dyDescent="0.25">
      <c r="A19" s="13" t="s">
        <v>257</v>
      </c>
      <c r="B19" s="13" t="s">
        <v>258</v>
      </c>
      <c r="C19" s="13" t="s">
        <v>259</v>
      </c>
      <c r="D19" s="13" t="s">
        <v>260</v>
      </c>
      <c r="E19" s="47" t="s">
        <v>261</v>
      </c>
      <c r="F19" s="18">
        <v>38876</v>
      </c>
      <c r="G19" s="18" t="s">
        <v>68</v>
      </c>
      <c r="H19" s="8" t="s">
        <v>27</v>
      </c>
      <c r="I19" s="18" t="s">
        <v>79</v>
      </c>
      <c r="J19" s="9" t="s">
        <v>91</v>
      </c>
      <c r="K19" s="9">
        <v>11</v>
      </c>
      <c r="L19" s="9">
        <v>1196</v>
      </c>
      <c r="M19" s="9">
        <f t="shared" si="0"/>
        <v>23</v>
      </c>
      <c r="N19" s="10">
        <v>14.688029464842828</v>
      </c>
      <c r="O19" s="10">
        <f t="shared" si="1"/>
        <v>17566.883239952022</v>
      </c>
      <c r="P19" s="13" t="s">
        <v>435</v>
      </c>
      <c r="Q19" s="13">
        <v>4.5999999999999996</v>
      </c>
      <c r="R19" s="39">
        <v>67.573999999999998</v>
      </c>
      <c r="S19" s="13" t="s">
        <v>436</v>
      </c>
      <c r="T19" s="13">
        <v>3.83</v>
      </c>
      <c r="U19" s="39">
        <v>56.262700000000002</v>
      </c>
      <c r="V19" s="8" t="s">
        <v>6</v>
      </c>
      <c r="W19" s="6">
        <v>40452</v>
      </c>
      <c r="X19" s="39">
        <f t="shared" si="3"/>
        <v>2104.5126121462522</v>
      </c>
      <c r="Y19" s="39">
        <f t="shared" si="4"/>
        <v>1314.0028663484113</v>
      </c>
      <c r="Z19" s="39">
        <f t="shared" si="2"/>
        <v>1343.8665678563295</v>
      </c>
      <c r="AA19" s="49"/>
      <c r="AB19" s="49"/>
      <c r="AC19" s="67"/>
      <c r="AD19" s="49"/>
      <c r="AE19" s="49"/>
      <c r="AF19" s="49"/>
      <c r="AG19" s="49"/>
      <c r="AH19" s="49"/>
      <c r="AI19" s="49"/>
      <c r="AJ19" s="65" t="s">
        <v>369</v>
      </c>
      <c r="AK19" s="23">
        <v>2011</v>
      </c>
      <c r="AL19" s="16">
        <v>2016</v>
      </c>
      <c r="AM19" s="13">
        <v>2021</v>
      </c>
      <c r="AN19" s="13">
        <v>2026</v>
      </c>
      <c r="AO19" s="13">
        <v>2031</v>
      </c>
      <c r="AP19" s="44" t="s">
        <v>26</v>
      </c>
      <c r="AQ19" s="8" t="s">
        <v>444</v>
      </c>
      <c r="AR19" s="71" t="s">
        <v>477</v>
      </c>
      <c r="AS19" s="8" t="s">
        <v>81</v>
      </c>
    </row>
    <row r="20" spans="1:45" ht="33" x14ac:dyDescent="0.25">
      <c r="A20" s="7" t="s">
        <v>137</v>
      </c>
      <c r="B20" s="7" t="s">
        <v>138</v>
      </c>
      <c r="C20" s="7" t="s">
        <v>139</v>
      </c>
      <c r="D20" s="7" t="s">
        <v>140</v>
      </c>
      <c r="E20" s="46" t="s">
        <v>141</v>
      </c>
      <c r="F20" s="14">
        <v>40777</v>
      </c>
      <c r="G20" s="14" t="s">
        <v>66</v>
      </c>
      <c r="H20" s="7" t="s">
        <v>35</v>
      </c>
      <c r="I20" s="18" t="s">
        <v>79</v>
      </c>
      <c r="J20" s="9" t="s">
        <v>87</v>
      </c>
      <c r="K20" s="9">
        <v>5</v>
      </c>
      <c r="L20" s="9">
        <v>1248</v>
      </c>
      <c r="M20" s="9">
        <f t="shared" si="0"/>
        <v>24</v>
      </c>
      <c r="N20" s="10">
        <v>23.679935391456002</v>
      </c>
      <c r="O20" s="10">
        <f t="shared" si="1"/>
        <v>29552.559368537091</v>
      </c>
      <c r="P20" s="7" t="s">
        <v>431</v>
      </c>
      <c r="Q20" s="7">
        <v>4.8</v>
      </c>
      <c r="R20" s="49">
        <v>113.664</v>
      </c>
      <c r="S20" s="7" t="s">
        <v>432</v>
      </c>
      <c r="T20" s="7">
        <v>4</v>
      </c>
      <c r="U20" s="49">
        <v>94.72</v>
      </c>
      <c r="V20" s="20" t="s">
        <v>6</v>
      </c>
      <c r="W20" s="3"/>
      <c r="X20" s="39">
        <f t="shared" si="3"/>
        <v>3540.3966123507435</v>
      </c>
      <c r="Y20" s="39">
        <f t="shared" si="4"/>
        <v>2210.5314407665746</v>
      </c>
      <c r="Z20" s="39">
        <f t="shared" si="2"/>
        <v>2260.7707916930876</v>
      </c>
      <c r="AA20" s="39"/>
      <c r="AB20" s="39"/>
      <c r="AC20" s="68"/>
      <c r="AD20" s="39"/>
      <c r="AE20" s="39"/>
      <c r="AF20" s="39"/>
      <c r="AG20" s="39"/>
      <c r="AH20" s="39">
        <v>10.45</v>
      </c>
      <c r="AI20" s="39">
        <v>12.2</v>
      </c>
      <c r="AJ20" s="64" t="s">
        <v>381</v>
      </c>
      <c r="AK20" s="16">
        <v>2016</v>
      </c>
      <c r="AL20" s="13">
        <v>2021</v>
      </c>
      <c r="AM20" s="13">
        <v>2026</v>
      </c>
      <c r="AN20" s="13">
        <v>2031</v>
      </c>
      <c r="AO20" s="13">
        <v>2036</v>
      </c>
      <c r="AP20" s="41" t="s">
        <v>34</v>
      </c>
      <c r="AQ20" s="20" t="s">
        <v>444</v>
      </c>
      <c r="AR20" s="71" t="s">
        <v>449</v>
      </c>
      <c r="AS20" s="20" t="s">
        <v>442</v>
      </c>
    </row>
    <row r="21" spans="1:45" ht="33" x14ac:dyDescent="0.25">
      <c r="A21" s="7" t="s">
        <v>146</v>
      </c>
      <c r="B21" s="7" t="s">
        <v>147</v>
      </c>
      <c r="C21" s="7" t="s">
        <v>148</v>
      </c>
      <c r="D21" s="7" t="s">
        <v>140</v>
      </c>
      <c r="E21" s="46" t="s">
        <v>149</v>
      </c>
      <c r="F21" s="14">
        <v>40161</v>
      </c>
      <c r="G21" s="14" t="s">
        <v>66</v>
      </c>
      <c r="H21" s="7" t="s">
        <v>30</v>
      </c>
      <c r="I21" s="18" t="s">
        <v>79</v>
      </c>
      <c r="J21" s="9" t="s">
        <v>87</v>
      </c>
      <c r="K21" s="9">
        <v>6</v>
      </c>
      <c r="L21" s="9">
        <v>1248</v>
      </c>
      <c r="M21" s="9">
        <f t="shared" si="0"/>
        <v>24</v>
      </c>
      <c r="N21" s="10">
        <v>24.153534099285121</v>
      </c>
      <c r="O21" s="10">
        <f t="shared" si="1"/>
        <v>30143.610555907831</v>
      </c>
      <c r="P21" s="7" t="s">
        <v>437</v>
      </c>
      <c r="Q21" s="7">
        <v>4.4000000000000004</v>
      </c>
      <c r="R21" s="49">
        <v>106.304</v>
      </c>
      <c r="S21" s="7" t="s">
        <v>438</v>
      </c>
      <c r="T21" s="7">
        <v>3.67</v>
      </c>
      <c r="U21" s="49">
        <v>88.667199999999994</v>
      </c>
      <c r="V21" s="22" t="s">
        <v>6</v>
      </c>
      <c r="W21" s="4"/>
      <c r="X21" s="39">
        <f t="shared" si="3"/>
        <v>3611.2045445977583</v>
      </c>
      <c r="Y21" s="39">
        <f t="shared" si="4"/>
        <v>2254.742069581906</v>
      </c>
      <c r="Z21" s="39">
        <f t="shared" si="2"/>
        <v>2305.9862075269489</v>
      </c>
      <c r="AA21" s="49"/>
      <c r="AB21" s="49"/>
      <c r="AC21" s="67">
        <v>16</v>
      </c>
      <c r="AD21" s="49"/>
      <c r="AE21" s="49">
        <v>97.24</v>
      </c>
      <c r="AF21" s="49"/>
      <c r="AG21" s="49"/>
      <c r="AH21" s="49"/>
      <c r="AI21" s="49"/>
      <c r="AJ21" s="65" t="s">
        <v>378</v>
      </c>
      <c r="AK21" s="23">
        <v>2014</v>
      </c>
      <c r="AL21" s="13">
        <v>2019</v>
      </c>
      <c r="AM21" s="13">
        <v>2024</v>
      </c>
      <c r="AN21" s="13">
        <v>2029</v>
      </c>
      <c r="AO21" s="13">
        <v>2034</v>
      </c>
      <c r="AP21" s="41"/>
      <c r="AQ21" s="22" t="s">
        <v>444</v>
      </c>
      <c r="AR21" s="71" t="s">
        <v>451</v>
      </c>
      <c r="AS21" s="22" t="s">
        <v>442</v>
      </c>
    </row>
    <row r="22" spans="1:45" ht="33" x14ac:dyDescent="0.25">
      <c r="A22" s="7" t="s">
        <v>164</v>
      </c>
      <c r="B22" s="7" t="s">
        <v>165</v>
      </c>
      <c r="C22" s="7" t="s">
        <v>166</v>
      </c>
      <c r="D22" s="7" t="s">
        <v>116</v>
      </c>
      <c r="E22" s="46" t="s">
        <v>167</v>
      </c>
      <c r="F22" s="14">
        <v>40793</v>
      </c>
      <c r="G22" s="14" t="s">
        <v>65</v>
      </c>
      <c r="H22" s="7" t="s">
        <v>15</v>
      </c>
      <c r="I22" s="18" t="s">
        <v>79</v>
      </c>
      <c r="J22" s="9" t="s">
        <v>89</v>
      </c>
      <c r="K22" s="9">
        <v>1</v>
      </c>
      <c r="L22" s="9">
        <v>1248</v>
      </c>
      <c r="M22" s="9">
        <f t="shared" si="0"/>
        <v>24</v>
      </c>
      <c r="N22" s="10">
        <v>14.35</v>
      </c>
      <c r="O22" s="10">
        <f t="shared" si="1"/>
        <v>17908.8</v>
      </c>
      <c r="P22" s="7"/>
      <c r="Q22" s="7"/>
      <c r="R22" s="49"/>
      <c r="S22" s="7"/>
      <c r="T22" s="7"/>
      <c r="U22" s="49"/>
      <c r="V22" s="20" t="s">
        <v>51</v>
      </c>
      <c r="W22" s="3">
        <v>42917</v>
      </c>
      <c r="X22" s="39">
        <f t="shared" si="3"/>
        <v>2145.47424</v>
      </c>
      <c r="Y22" s="39">
        <f t="shared" si="4"/>
        <v>1339.5782400000001</v>
      </c>
      <c r="Z22" s="39">
        <f t="shared" si="2"/>
        <v>1370.0231999999999</v>
      </c>
      <c r="AA22" s="39"/>
      <c r="AB22" s="39"/>
      <c r="AC22" s="68"/>
      <c r="AD22" s="39"/>
      <c r="AE22" s="39"/>
      <c r="AF22" s="39"/>
      <c r="AG22" s="39"/>
      <c r="AH22" s="39"/>
      <c r="AI22" s="39"/>
      <c r="AJ22" s="64" t="s">
        <v>383</v>
      </c>
      <c r="AK22" s="16">
        <v>2016</v>
      </c>
      <c r="AL22" s="13">
        <v>2021</v>
      </c>
      <c r="AM22" s="13">
        <v>2026</v>
      </c>
      <c r="AN22" s="13">
        <v>2031</v>
      </c>
      <c r="AO22" s="13">
        <v>2036</v>
      </c>
      <c r="AP22" s="41" t="s">
        <v>56</v>
      </c>
      <c r="AQ22" s="20" t="s">
        <v>444</v>
      </c>
      <c r="AR22" s="71" t="s">
        <v>455</v>
      </c>
      <c r="AS22" s="20" t="s">
        <v>442</v>
      </c>
    </row>
    <row r="23" spans="1:45" x14ac:dyDescent="0.25">
      <c r="A23" s="13">
        <v>0</v>
      </c>
      <c r="B23" s="13" t="s">
        <v>96</v>
      </c>
      <c r="C23" s="13"/>
      <c r="D23" s="13"/>
      <c r="E23" s="47"/>
      <c r="F23" s="18"/>
      <c r="G23" s="18" t="s">
        <v>98</v>
      </c>
      <c r="H23" s="7" t="s">
        <v>418</v>
      </c>
      <c r="I23" s="19"/>
      <c r="J23" s="9" t="s">
        <v>93</v>
      </c>
      <c r="K23" s="9">
        <v>1</v>
      </c>
      <c r="L23" s="9">
        <v>1248</v>
      </c>
      <c r="M23" s="9">
        <f t="shared" si="0"/>
        <v>24</v>
      </c>
      <c r="N23" s="10">
        <v>22</v>
      </c>
      <c r="O23" s="10">
        <f t="shared" si="1"/>
        <v>27456</v>
      </c>
      <c r="P23" s="13"/>
      <c r="Q23" s="13"/>
      <c r="R23" s="39"/>
      <c r="S23" s="13"/>
      <c r="T23" s="13"/>
      <c r="U23" s="39"/>
      <c r="V23" s="19"/>
      <c r="W23" s="2"/>
      <c r="X23" s="39"/>
      <c r="Y23" s="39"/>
      <c r="Z23" s="39">
        <f t="shared" si="2"/>
        <v>2100.384</v>
      </c>
      <c r="AA23" s="39"/>
      <c r="AB23" s="39"/>
      <c r="AC23" s="68"/>
      <c r="AD23" s="39"/>
      <c r="AE23" s="39"/>
      <c r="AF23" s="39"/>
      <c r="AG23" s="39"/>
      <c r="AH23" s="39"/>
      <c r="AI23" s="39"/>
      <c r="AJ23" s="65"/>
      <c r="AK23" s="19"/>
      <c r="AL23" s="19"/>
      <c r="AM23" s="19"/>
      <c r="AN23" s="19"/>
      <c r="AO23" s="19"/>
      <c r="AP23" s="43"/>
      <c r="AQ23" s="19"/>
      <c r="AR23" s="74"/>
      <c r="AS23" s="19"/>
    </row>
    <row r="24" spans="1:45" ht="33" x14ac:dyDescent="0.25">
      <c r="A24" s="7" t="s">
        <v>275</v>
      </c>
      <c r="B24" s="7" t="s">
        <v>276</v>
      </c>
      <c r="C24" s="7" t="s">
        <v>277</v>
      </c>
      <c r="D24" s="7" t="s">
        <v>140</v>
      </c>
      <c r="E24" s="46" t="s">
        <v>278</v>
      </c>
      <c r="F24" s="18">
        <v>37277</v>
      </c>
      <c r="G24" s="18" t="s">
        <v>70</v>
      </c>
      <c r="H24" s="8" t="s">
        <v>7</v>
      </c>
      <c r="I24" s="18" t="s">
        <v>79</v>
      </c>
      <c r="J24" s="9" t="s">
        <v>88</v>
      </c>
      <c r="K24" s="9">
        <v>8</v>
      </c>
      <c r="L24" s="9">
        <v>1248</v>
      </c>
      <c r="M24" s="9">
        <f t="shared" si="0"/>
        <v>24</v>
      </c>
      <c r="N24" s="10">
        <v>19.850551891213968</v>
      </c>
      <c r="O24" s="10">
        <f t="shared" si="1"/>
        <v>24773.488760235032</v>
      </c>
      <c r="P24" s="7" t="s">
        <v>431</v>
      </c>
      <c r="Q24" s="7">
        <v>4.8</v>
      </c>
      <c r="R24" s="49">
        <v>95.328000000000003</v>
      </c>
      <c r="S24" s="7" t="s">
        <v>432</v>
      </c>
      <c r="T24" s="7">
        <v>8</v>
      </c>
      <c r="U24" s="49">
        <v>158.88</v>
      </c>
      <c r="V24" s="19" t="s">
        <v>6</v>
      </c>
      <c r="W24" s="2"/>
      <c r="X24" s="39">
        <f t="shared" ref="X24:X29" si="5">O24*11.98%</f>
        <v>2967.8639534761569</v>
      </c>
      <c r="Y24" s="39">
        <f t="shared" ref="Y24:Y29" si="6">X24-(O24*4.5%)</f>
        <v>1853.0569592655804</v>
      </c>
      <c r="Z24" s="39">
        <f t="shared" si="2"/>
        <v>1895.17189015798</v>
      </c>
      <c r="AA24" s="39"/>
      <c r="AB24" s="39"/>
      <c r="AC24" s="68"/>
      <c r="AD24" s="39"/>
      <c r="AE24" s="39"/>
      <c r="AF24" s="39"/>
      <c r="AG24" s="39"/>
      <c r="AH24" s="39"/>
      <c r="AI24" s="39"/>
      <c r="AJ24" s="64" t="s">
        <v>363</v>
      </c>
      <c r="AK24" s="16">
        <v>2007</v>
      </c>
      <c r="AL24" s="16">
        <v>2012</v>
      </c>
      <c r="AM24" s="16">
        <v>2017</v>
      </c>
      <c r="AN24" s="13">
        <v>2022</v>
      </c>
      <c r="AO24" s="13">
        <v>2027</v>
      </c>
      <c r="AP24" s="43" t="s">
        <v>19</v>
      </c>
      <c r="AQ24" s="19" t="s">
        <v>444</v>
      </c>
      <c r="AR24" s="71" t="s">
        <v>481</v>
      </c>
      <c r="AS24" s="19" t="s">
        <v>442</v>
      </c>
    </row>
    <row r="25" spans="1:45" ht="33" x14ac:dyDescent="0.25">
      <c r="A25" s="13" t="s">
        <v>320</v>
      </c>
      <c r="B25" s="13" t="s">
        <v>321</v>
      </c>
      <c r="C25" s="13" t="s">
        <v>322</v>
      </c>
      <c r="D25" s="13" t="s">
        <v>131</v>
      </c>
      <c r="E25" s="47"/>
      <c r="F25" s="18">
        <v>42969</v>
      </c>
      <c r="G25" s="18" t="s">
        <v>65</v>
      </c>
      <c r="H25" s="7" t="s">
        <v>15</v>
      </c>
      <c r="I25" s="18" t="s">
        <v>79</v>
      </c>
      <c r="J25" s="9" t="s">
        <v>89</v>
      </c>
      <c r="K25" s="9">
        <v>1</v>
      </c>
      <c r="L25" s="9">
        <v>1248</v>
      </c>
      <c r="M25" s="9">
        <f t="shared" si="0"/>
        <v>24</v>
      </c>
      <c r="N25" s="10">
        <v>14.35</v>
      </c>
      <c r="O25" s="10">
        <f t="shared" si="1"/>
        <v>17908.8</v>
      </c>
      <c r="P25" s="13" t="s">
        <v>431</v>
      </c>
      <c r="Q25" s="13">
        <v>0</v>
      </c>
      <c r="R25" s="39">
        <v>0</v>
      </c>
      <c r="S25" s="13" t="s">
        <v>432</v>
      </c>
      <c r="T25" s="13">
        <v>0</v>
      </c>
      <c r="U25" s="39">
        <v>0</v>
      </c>
      <c r="V25" s="19" t="s">
        <v>51</v>
      </c>
      <c r="W25" s="2">
        <v>42969</v>
      </c>
      <c r="X25" s="39">
        <f t="shared" si="5"/>
        <v>2145.47424</v>
      </c>
      <c r="Y25" s="39">
        <f t="shared" si="6"/>
        <v>1339.5782400000001</v>
      </c>
      <c r="Z25" s="39">
        <f t="shared" si="2"/>
        <v>1370.0231999999999</v>
      </c>
      <c r="AA25" s="39"/>
      <c r="AB25" s="39"/>
      <c r="AC25" s="68"/>
      <c r="AD25" s="39"/>
      <c r="AE25" s="39"/>
      <c r="AF25" s="39"/>
      <c r="AG25" s="39"/>
      <c r="AH25" s="39"/>
      <c r="AI25" s="39"/>
      <c r="AJ25" s="65" t="s">
        <v>402</v>
      </c>
      <c r="AK25" s="19">
        <v>2022</v>
      </c>
      <c r="AL25" s="19">
        <v>2027</v>
      </c>
      <c r="AM25" s="19">
        <v>2032</v>
      </c>
      <c r="AN25" s="19">
        <v>2037</v>
      </c>
      <c r="AO25" s="19">
        <v>2042</v>
      </c>
      <c r="AP25" s="43"/>
      <c r="AQ25" s="19" t="s">
        <v>444</v>
      </c>
      <c r="AR25" s="71" t="s">
        <v>492</v>
      </c>
      <c r="AS25" s="19" t="s">
        <v>442</v>
      </c>
    </row>
    <row r="26" spans="1:45" ht="33" x14ac:dyDescent="0.25">
      <c r="A26" s="7" t="s">
        <v>347</v>
      </c>
      <c r="B26" s="7" t="s">
        <v>348</v>
      </c>
      <c r="C26" s="7" t="s">
        <v>349</v>
      </c>
      <c r="D26" s="7" t="s">
        <v>214</v>
      </c>
      <c r="E26" s="46" t="s">
        <v>350</v>
      </c>
      <c r="F26" s="14">
        <v>41414</v>
      </c>
      <c r="G26" s="14" t="s">
        <v>63</v>
      </c>
      <c r="H26" s="7" t="s">
        <v>62</v>
      </c>
      <c r="I26" s="18" t="s">
        <v>79</v>
      </c>
      <c r="J26" s="9" t="s">
        <v>89</v>
      </c>
      <c r="K26" s="9">
        <v>3</v>
      </c>
      <c r="L26" s="9">
        <v>1248</v>
      </c>
      <c r="M26" s="9">
        <f t="shared" si="0"/>
        <v>24</v>
      </c>
      <c r="N26" s="10">
        <v>14.929740000000001</v>
      </c>
      <c r="O26" s="10">
        <f t="shared" si="1"/>
        <v>18632.31552</v>
      </c>
      <c r="P26" s="7" t="s">
        <v>431</v>
      </c>
      <c r="Q26" s="7">
        <v>2.4</v>
      </c>
      <c r="R26" s="49">
        <v>35.832000000000001</v>
      </c>
      <c r="S26" s="7" t="s">
        <v>432</v>
      </c>
      <c r="T26" s="7">
        <v>2</v>
      </c>
      <c r="U26" s="49">
        <v>29.86</v>
      </c>
      <c r="V26" s="20" t="s">
        <v>6</v>
      </c>
      <c r="W26" s="3">
        <v>42186</v>
      </c>
      <c r="X26" s="39">
        <f t="shared" si="5"/>
        <v>2232.1513992959999</v>
      </c>
      <c r="Y26" s="39">
        <f t="shared" si="6"/>
        <v>1393.6972008959999</v>
      </c>
      <c r="Z26" s="39">
        <f t="shared" si="2"/>
        <v>1425.3721372800001</v>
      </c>
      <c r="AA26" s="39"/>
      <c r="AB26" s="39"/>
      <c r="AC26" s="68"/>
      <c r="AD26" s="39"/>
      <c r="AE26" s="39"/>
      <c r="AF26" s="39"/>
      <c r="AG26" s="39"/>
      <c r="AH26" s="39"/>
      <c r="AI26" s="39"/>
      <c r="AJ26" s="64" t="s">
        <v>388</v>
      </c>
      <c r="AK26" s="21">
        <v>2018</v>
      </c>
      <c r="AL26" s="13">
        <v>2023</v>
      </c>
      <c r="AM26" s="13">
        <v>2028</v>
      </c>
      <c r="AN26" s="13">
        <v>2033</v>
      </c>
      <c r="AO26" s="13">
        <v>2038</v>
      </c>
      <c r="AP26" s="41"/>
      <c r="AQ26" s="20" t="s">
        <v>444</v>
      </c>
      <c r="AR26" s="71" t="s">
        <v>499</v>
      </c>
      <c r="AS26" s="20" t="s">
        <v>442</v>
      </c>
    </row>
    <row r="27" spans="1:45" ht="33" x14ac:dyDescent="0.25">
      <c r="A27" s="13" t="s">
        <v>178</v>
      </c>
      <c r="B27" s="13" t="s">
        <v>179</v>
      </c>
      <c r="C27" s="13" t="s">
        <v>180</v>
      </c>
      <c r="D27" s="13" t="s">
        <v>121</v>
      </c>
      <c r="E27" s="47" t="s">
        <v>181</v>
      </c>
      <c r="F27" s="18">
        <v>36014</v>
      </c>
      <c r="G27" s="18" t="s">
        <v>66</v>
      </c>
      <c r="H27" s="8" t="s">
        <v>9</v>
      </c>
      <c r="I27" s="18" t="s">
        <v>79</v>
      </c>
      <c r="J27" s="9" t="s">
        <v>88</v>
      </c>
      <c r="K27" s="9">
        <v>11</v>
      </c>
      <c r="L27" s="9">
        <v>1300</v>
      </c>
      <c r="M27" s="9">
        <f t="shared" si="0"/>
        <v>25</v>
      </c>
      <c r="N27" s="10">
        <v>21.07</v>
      </c>
      <c r="O27" s="10">
        <f t="shared" si="1"/>
        <v>27391</v>
      </c>
      <c r="P27" s="13" t="s">
        <v>423</v>
      </c>
      <c r="Q27" s="13">
        <v>5</v>
      </c>
      <c r="R27" s="39">
        <v>105.35</v>
      </c>
      <c r="S27" s="13" t="s">
        <v>424</v>
      </c>
      <c r="T27" s="13">
        <v>8.33</v>
      </c>
      <c r="U27" s="39">
        <v>175.51310000000001</v>
      </c>
      <c r="V27" s="19" t="s">
        <v>6</v>
      </c>
      <c r="W27" s="2"/>
      <c r="X27" s="39">
        <f t="shared" si="5"/>
        <v>3281.4418000000001</v>
      </c>
      <c r="Y27" s="39">
        <f t="shared" si="6"/>
        <v>2048.8468000000003</v>
      </c>
      <c r="Z27" s="39">
        <f t="shared" si="2"/>
        <v>2095.4115000000002</v>
      </c>
      <c r="AA27" s="39">
        <v>50</v>
      </c>
      <c r="AB27" s="39"/>
      <c r="AC27" s="68">
        <v>16</v>
      </c>
      <c r="AD27" s="39"/>
      <c r="AE27" s="39"/>
      <c r="AF27" s="39"/>
      <c r="AG27" s="39"/>
      <c r="AH27" s="39">
        <v>4.0199999999999996</v>
      </c>
      <c r="AI27" s="39">
        <v>4.6900000000000004</v>
      </c>
      <c r="AJ27" s="64" t="s">
        <v>355</v>
      </c>
      <c r="AK27" s="16">
        <v>2003</v>
      </c>
      <c r="AL27" s="16">
        <v>2008</v>
      </c>
      <c r="AM27" s="16">
        <v>2013</v>
      </c>
      <c r="AN27" s="21">
        <v>2018</v>
      </c>
      <c r="AO27" s="19">
        <v>2023</v>
      </c>
      <c r="AP27" s="43"/>
      <c r="AQ27" s="19" t="s">
        <v>444</v>
      </c>
      <c r="AR27" s="71" t="s">
        <v>458</v>
      </c>
      <c r="AS27" s="19" t="s">
        <v>81</v>
      </c>
    </row>
    <row r="28" spans="1:45" ht="81" x14ac:dyDescent="0.25">
      <c r="A28" s="13" t="s">
        <v>128</v>
      </c>
      <c r="B28" s="13" t="s">
        <v>129</v>
      </c>
      <c r="C28" s="13" t="s">
        <v>130</v>
      </c>
      <c r="D28" s="13" t="s">
        <v>131</v>
      </c>
      <c r="E28" s="47" t="s">
        <v>132</v>
      </c>
      <c r="F28" s="18">
        <v>37011</v>
      </c>
      <c r="G28" s="18" t="s">
        <v>69</v>
      </c>
      <c r="H28" s="8" t="s">
        <v>8</v>
      </c>
      <c r="I28" s="18" t="s">
        <v>79</v>
      </c>
      <c r="J28" s="9" t="s">
        <v>89</v>
      </c>
      <c r="K28" s="9">
        <v>9</v>
      </c>
      <c r="L28" s="9">
        <v>1404</v>
      </c>
      <c r="M28" s="9">
        <f t="shared" si="0"/>
        <v>27</v>
      </c>
      <c r="N28" s="10">
        <v>16.813312117382512</v>
      </c>
      <c r="O28" s="10">
        <f t="shared" si="1"/>
        <v>23605.890212805047</v>
      </c>
      <c r="P28" s="13" t="s">
        <v>425</v>
      </c>
      <c r="Q28" s="13">
        <v>5.4</v>
      </c>
      <c r="R28" s="39">
        <v>90.774000000000001</v>
      </c>
      <c r="S28" s="13" t="s">
        <v>426</v>
      </c>
      <c r="T28" s="13">
        <v>6.75</v>
      </c>
      <c r="U28" s="39">
        <v>113.4675</v>
      </c>
      <c r="V28" s="19" t="s">
        <v>6</v>
      </c>
      <c r="W28" s="2"/>
      <c r="X28" s="39">
        <f t="shared" si="5"/>
        <v>2827.9856474940448</v>
      </c>
      <c r="Y28" s="39">
        <f t="shared" si="6"/>
        <v>1765.7205879178177</v>
      </c>
      <c r="Z28" s="39">
        <f t="shared" si="2"/>
        <v>1805.850601279586</v>
      </c>
      <c r="AA28" s="39"/>
      <c r="AB28" s="39"/>
      <c r="AC28" s="68"/>
      <c r="AD28" s="39"/>
      <c r="AE28" s="39"/>
      <c r="AF28" s="39"/>
      <c r="AG28" s="39"/>
      <c r="AH28" s="39">
        <v>4.0199999999999996</v>
      </c>
      <c r="AI28" s="39">
        <v>4.6900000000000004</v>
      </c>
      <c r="AJ28" s="64" t="s">
        <v>361</v>
      </c>
      <c r="AK28" s="16">
        <v>2006</v>
      </c>
      <c r="AL28" s="16">
        <v>2011</v>
      </c>
      <c r="AM28" s="16">
        <v>2016</v>
      </c>
      <c r="AN28" s="13">
        <v>2021</v>
      </c>
      <c r="AO28" s="13">
        <v>2026</v>
      </c>
      <c r="AP28" s="44" t="s">
        <v>18</v>
      </c>
      <c r="AQ28" s="19" t="s">
        <v>444</v>
      </c>
      <c r="AR28" s="71" t="s">
        <v>447</v>
      </c>
      <c r="AS28" s="19" t="s">
        <v>442</v>
      </c>
    </row>
    <row r="29" spans="1:45" ht="33" x14ac:dyDescent="0.25">
      <c r="A29" s="13" t="s">
        <v>220</v>
      </c>
      <c r="B29" s="13" t="s">
        <v>221</v>
      </c>
      <c r="C29" s="13" t="s">
        <v>222</v>
      </c>
      <c r="D29" s="13" t="s">
        <v>145</v>
      </c>
      <c r="E29" s="47" t="s">
        <v>223</v>
      </c>
      <c r="F29" s="18">
        <v>35562</v>
      </c>
      <c r="G29" s="18" t="s">
        <v>69</v>
      </c>
      <c r="H29" s="8" t="s">
        <v>8</v>
      </c>
      <c r="I29" s="18" t="s">
        <v>79</v>
      </c>
      <c r="J29" s="9" t="s">
        <v>89</v>
      </c>
      <c r="K29" s="9">
        <v>9</v>
      </c>
      <c r="L29" s="9">
        <v>1404</v>
      </c>
      <c r="M29" s="9">
        <f t="shared" si="0"/>
        <v>27</v>
      </c>
      <c r="N29" s="10">
        <v>16.813312117382512</v>
      </c>
      <c r="O29" s="10">
        <f t="shared" si="1"/>
        <v>23605.890212805047</v>
      </c>
      <c r="P29" s="13" t="s">
        <v>425</v>
      </c>
      <c r="Q29" s="13">
        <v>5.4</v>
      </c>
      <c r="R29" s="39">
        <v>90.774000000000001</v>
      </c>
      <c r="S29" s="13" t="s">
        <v>426</v>
      </c>
      <c r="T29" s="13">
        <v>9</v>
      </c>
      <c r="U29" s="39">
        <v>151.29</v>
      </c>
      <c r="V29" s="19" t="s">
        <v>6</v>
      </c>
      <c r="W29" s="2"/>
      <c r="X29" s="39">
        <f t="shared" si="5"/>
        <v>2827.9856474940448</v>
      </c>
      <c r="Y29" s="39">
        <f t="shared" si="6"/>
        <v>1765.7205879178177</v>
      </c>
      <c r="Z29" s="39">
        <f t="shared" si="2"/>
        <v>1805.850601279586</v>
      </c>
      <c r="AA29" s="39"/>
      <c r="AB29" s="39"/>
      <c r="AC29" s="68"/>
      <c r="AD29" s="39"/>
      <c r="AE29" s="39"/>
      <c r="AF29" s="39"/>
      <c r="AG29" s="39"/>
      <c r="AH29" s="39">
        <v>5.83</v>
      </c>
      <c r="AI29" s="39">
        <v>6.8</v>
      </c>
      <c r="AJ29" s="64" t="s">
        <v>357</v>
      </c>
      <c r="AK29" s="16">
        <v>2002</v>
      </c>
      <c r="AL29" s="16">
        <v>2007</v>
      </c>
      <c r="AM29" s="16">
        <v>2012</v>
      </c>
      <c r="AN29" s="16">
        <v>2017</v>
      </c>
      <c r="AO29" s="19">
        <v>2022</v>
      </c>
      <c r="AP29" s="43"/>
      <c r="AQ29" s="19" t="s">
        <v>444</v>
      </c>
      <c r="AR29" s="71" t="s">
        <v>468</v>
      </c>
      <c r="AS29" s="19" t="s">
        <v>442</v>
      </c>
    </row>
    <row r="30" spans="1:45" ht="33" x14ac:dyDescent="0.25">
      <c r="A30" s="13" t="s">
        <v>168</v>
      </c>
      <c r="B30" s="13" t="s">
        <v>169</v>
      </c>
      <c r="C30" s="13" t="s">
        <v>170</v>
      </c>
      <c r="D30" s="13" t="s">
        <v>171</v>
      </c>
      <c r="E30" s="47" t="s">
        <v>172</v>
      </c>
      <c r="F30" s="18">
        <v>39310</v>
      </c>
      <c r="G30" s="18" t="s">
        <v>65</v>
      </c>
      <c r="H30" s="8" t="s">
        <v>11</v>
      </c>
      <c r="I30" s="18" t="s">
        <v>80</v>
      </c>
      <c r="J30" s="9" t="s">
        <v>88</v>
      </c>
      <c r="K30" s="9">
        <v>6</v>
      </c>
      <c r="L30" s="9">
        <v>1456</v>
      </c>
      <c r="M30" s="9">
        <f t="shared" si="0"/>
        <v>28</v>
      </c>
      <c r="N30" s="10">
        <v>19.079730768179516</v>
      </c>
      <c r="O30" s="10">
        <f t="shared" si="1"/>
        <v>27780.087998469375</v>
      </c>
      <c r="P30" s="13"/>
      <c r="Q30" s="13"/>
      <c r="R30" s="39"/>
      <c r="S30" s="13"/>
      <c r="T30" s="13">
        <v>0</v>
      </c>
      <c r="U30" s="39">
        <v>0</v>
      </c>
      <c r="V30" s="19"/>
      <c r="W30" s="2" t="s">
        <v>57</v>
      </c>
      <c r="X30" s="39"/>
      <c r="Y30" s="39"/>
      <c r="Z30" s="39">
        <f t="shared" si="2"/>
        <v>2125.176731882907</v>
      </c>
      <c r="AA30" s="39"/>
      <c r="AB30" s="39"/>
      <c r="AC30" s="68"/>
      <c r="AD30" s="39"/>
      <c r="AE30" s="39"/>
      <c r="AF30" s="39"/>
      <c r="AG30" s="39"/>
      <c r="AH30" s="39">
        <v>4.0199999999999996</v>
      </c>
      <c r="AI30" s="39">
        <v>4.6900000000000004</v>
      </c>
      <c r="AJ30" s="65" t="s">
        <v>373</v>
      </c>
      <c r="AK30" s="16">
        <v>2012</v>
      </c>
      <c r="AL30" s="16">
        <v>2017</v>
      </c>
      <c r="AM30" s="13">
        <v>2022</v>
      </c>
      <c r="AN30" s="13">
        <v>2027</v>
      </c>
      <c r="AO30" s="13">
        <v>2032</v>
      </c>
      <c r="AP30" s="43"/>
      <c r="AQ30" s="19" t="s">
        <v>444</v>
      </c>
      <c r="AR30" s="71" t="s">
        <v>456</v>
      </c>
      <c r="AS30" s="19" t="s">
        <v>503</v>
      </c>
    </row>
    <row r="31" spans="1:45" ht="33" x14ac:dyDescent="0.25">
      <c r="A31" s="13" t="s">
        <v>201</v>
      </c>
      <c r="B31" s="13" t="s">
        <v>202</v>
      </c>
      <c r="C31" s="13" t="s">
        <v>203</v>
      </c>
      <c r="D31" s="13" t="s">
        <v>131</v>
      </c>
      <c r="E31" s="47"/>
      <c r="F31" s="18">
        <v>38705</v>
      </c>
      <c r="G31" s="18" t="s">
        <v>65</v>
      </c>
      <c r="H31" s="8" t="s">
        <v>17</v>
      </c>
      <c r="I31" s="18" t="s">
        <v>79</v>
      </c>
      <c r="J31" s="9" t="s">
        <v>95</v>
      </c>
      <c r="K31" s="9">
        <v>10</v>
      </c>
      <c r="L31" s="9">
        <v>1456</v>
      </c>
      <c r="M31" s="9">
        <f t="shared" si="0"/>
        <v>28</v>
      </c>
      <c r="N31" s="10">
        <v>12.23942103228854</v>
      </c>
      <c r="O31" s="10">
        <f t="shared" si="1"/>
        <v>17820.597023012113</v>
      </c>
      <c r="P31" s="13" t="s">
        <v>429</v>
      </c>
      <c r="Q31" s="13">
        <v>5.6</v>
      </c>
      <c r="R31" s="39">
        <v>68.543999999999997</v>
      </c>
      <c r="S31" s="13" t="s">
        <v>430</v>
      </c>
      <c r="T31" s="13">
        <v>7</v>
      </c>
      <c r="U31" s="39">
        <v>85.68</v>
      </c>
      <c r="V31" s="19" t="s">
        <v>6</v>
      </c>
      <c r="W31" s="2"/>
      <c r="X31" s="39">
        <f t="shared" ref="X31:X52" si="7">O31*11.98%</f>
        <v>2134.907523356851</v>
      </c>
      <c r="Y31" s="39">
        <f t="shared" ref="Y31:Y52" si="8">X31-(O31*4.5%)</f>
        <v>1332.9806573213059</v>
      </c>
      <c r="Z31" s="39">
        <f t="shared" si="2"/>
        <v>1363.2756722604265</v>
      </c>
      <c r="AA31" s="39"/>
      <c r="AB31" s="39"/>
      <c r="AC31" s="68"/>
      <c r="AD31" s="39"/>
      <c r="AE31" s="39"/>
      <c r="AF31" s="39"/>
      <c r="AG31" s="39"/>
      <c r="AH31" s="39"/>
      <c r="AI31" s="39"/>
      <c r="AJ31" s="64" t="s">
        <v>366</v>
      </c>
      <c r="AK31" s="16">
        <v>2010</v>
      </c>
      <c r="AL31" s="16">
        <v>2015</v>
      </c>
      <c r="AM31" s="19">
        <v>2020</v>
      </c>
      <c r="AN31" s="19">
        <v>2025</v>
      </c>
      <c r="AO31" s="19">
        <v>2030</v>
      </c>
      <c r="AP31" s="43"/>
      <c r="AQ31" s="19" t="s">
        <v>444</v>
      </c>
      <c r="AR31" s="71" t="s">
        <v>463</v>
      </c>
      <c r="AS31" s="19" t="s">
        <v>442</v>
      </c>
    </row>
    <row r="32" spans="1:45" ht="33" x14ac:dyDescent="0.25">
      <c r="A32" s="7" t="s">
        <v>204</v>
      </c>
      <c r="B32" s="7" t="s">
        <v>205</v>
      </c>
      <c r="C32" s="7" t="s">
        <v>206</v>
      </c>
      <c r="D32" s="7" t="s">
        <v>116</v>
      </c>
      <c r="E32" s="46" t="s">
        <v>207</v>
      </c>
      <c r="F32" s="14">
        <v>40777</v>
      </c>
      <c r="G32" s="14" t="s">
        <v>70</v>
      </c>
      <c r="H32" s="7" t="s">
        <v>33</v>
      </c>
      <c r="I32" s="18" t="s">
        <v>79</v>
      </c>
      <c r="J32" s="9" t="s">
        <v>87</v>
      </c>
      <c r="K32" s="9">
        <v>5</v>
      </c>
      <c r="L32" s="9">
        <v>1456</v>
      </c>
      <c r="M32" s="9">
        <f t="shared" si="0"/>
        <v>28</v>
      </c>
      <c r="N32" s="10">
        <v>23.679935391456002</v>
      </c>
      <c r="O32" s="10">
        <f t="shared" si="1"/>
        <v>34477.985929959941</v>
      </c>
      <c r="P32" s="7" t="s">
        <v>425</v>
      </c>
      <c r="Q32" s="7">
        <v>5.4</v>
      </c>
      <c r="R32" s="49">
        <v>127.872</v>
      </c>
      <c r="S32" s="7" t="s">
        <v>426</v>
      </c>
      <c r="T32" s="7">
        <v>4.5</v>
      </c>
      <c r="U32" s="49">
        <v>106.56</v>
      </c>
      <c r="V32" s="20" t="s">
        <v>6</v>
      </c>
      <c r="W32" s="3"/>
      <c r="X32" s="39">
        <f t="shared" si="7"/>
        <v>4130.462714409201</v>
      </c>
      <c r="Y32" s="39">
        <f t="shared" si="8"/>
        <v>2578.9533475610037</v>
      </c>
      <c r="Z32" s="39">
        <f t="shared" si="2"/>
        <v>2637.5659236419356</v>
      </c>
      <c r="AA32" s="39">
        <v>50</v>
      </c>
      <c r="AB32" s="39"/>
      <c r="AC32" s="68"/>
      <c r="AD32" s="39"/>
      <c r="AE32" s="39"/>
      <c r="AF32" s="39"/>
      <c r="AG32" s="39">
        <v>5</v>
      </c>
      <c r="AH32" s="39">
        <v>5.83</v>
      </c>
      <c r="AI32" s="39">
        <v>6.8</v>
      </c>
      <c r="AJ32" s="64" t="s">
        <v>382</v>
      </c>
      <c r="AK32" s="16">
        <v>2016</v>
      </c>
      <c r="AL32" s="13">
        <v>2021</v>
      </c>
      <c r="AM32" s="13">
        <v>2026</v>
      </c>
      <c r="AN32" s="13">
        <v>2031</v>
      </c>
      <c r="AO32" s="13">
        <v>2036</v>
      </c>
      <c r="AP32" s="41"/>
      <c r="AQ32" s="20" t="s">
        <v>444</v>
      </c>
      <c r="AR32" s="71" t="s">
        <v>464</v>
      </c>
      <c r="AS32" s="20" t="s">
        <v>442</v>
      </c>
    </row>
    <row r="33" spans="1:45" ht="54" x14ac:dyDescent="0.25">
      <c r="A33" s="13" t="s">
        <v>241</v>
      </c>
      <c r="B33" s="13" t="s">
        <v>242</v>
      </c>
      <c r="C33" s="13" t="s">
        <v>243</v>
      </c>
      <c r="D33" s="13" t="s">
        <v>244</v>
      </c>
      <c r="E33" s="47" t="s">
        <v>245</v>
      </c>
      <c r="F33" s="24">
        <v>36405</v>
      </c>
      <c r="G33" s="24" t="s">
        <v>65</v>
      </c>
      <c r="H33" s="8" t="s">
        <v>13</v>
      </c>
      <c r="I33" s="18" t="s">
        <v>79</v>
      </c>
      <c r="J33" s="9" t="s">
        <v>89</v>
      </c>
      <c r="K33" s="9">
        <v>9</v>
      </c>
      <c r="L33" s="9">
        <v>1456</v>
      </c>
      <c r="M33" s="9">
        <f t="shared" si="0"/>
        <v>28</v>
      </c>
      <c r="N33" s="10">
        <v>16.813312117382512</v>
      </c>
      <c r="O33" s="10">
        <f t="shared" si="1"/>
        <v>24480.182442908939</v>
      </c>
      <c r="P33" s="13" t="s">
        <v>429</v>
      </c>
      <c r="Q33" s="13">
        <v>5.6</v>
      </c>
      <c r="R33" s="39">
        <v>94.135999999999996</v>
      </c>
      <c r="S33" s="13" t="s">
        <v>430</v>
      </c>
      <c r="T33" s="13">
        <v>9.33</v>
      </c>
      <c r="U33" s="39">
        <v>156.8373</v>
      </c>
      <c r="V33" s="20" t="s">
        <v>6</v>
      </c>
      <c r="W33" s="3">
        <v>36780</v>
      </c>
      <c r="X33" s="39">
        <f t="shared" si="7"/>
        <v>2932.725856660491</v>
      </c>
      <c r="Y33" s="39">
        <f t="shared" si="8"/>
        <v>1831.1176467295888</v>
      </c>
      <c r="Z33" s="39">
        <f t="shared" si="2"/>
        <v>1872.7339568825339</v>
      </c>
      <c r="AA33" s="39"/>
      <c r="AB33" s="39"/>
      <c r="AC33" s="68"/>
      <c r="AD33" s="39"/>
      <c r="AE33" s="39"/>
      <c r="AF33" s="39"/>
      <c r="AG33" s="39"/>
      <c r="AH33" s="39">
        <v>4.0199999999999996</v>
      </c>
      <c r="AI33" s="39">
        <v>4.6900000000000004</v>
      </c>
      <c r="AJ33" s="65" t="s">
        <v>359</v>
      </c>
      <c r="AK33" s="16">
        <v>2004</v>
      </c>
      <c r="AL33" s="16">
        <v>2009</v>
      </c>
      <c r="AM33" s="16">
        <v>2014</v>
      </c>
      <c r="AN33" s="19">
        <v>2019</v>
      </c>
      <c r="AO33" s="19">
        <v>2024</v>
      </c>
      <c r="AP33" s="44" t="s">
        <v>12</v>
      </c>
      <c r="AQ33" s="20" t="s">
        <v>444</v>
      </c>
      <c r="AR33" s="71" t="s">
        <v>473</v>
      </c>
      <c r="AS33" s="20" t="s">
        <v>81</v>
      </c>
    </row>
    <row r="34" spans="1:45" ht="33" x14ac:dyDescent="0.25">
      <c r="A34" s="13" t="s">
        <v>249</v>
      </c>
      <c r="B34" s="13" t="s">
        <v>250</v>
      </c>
      <c r="C34" s="13" t="s">
        <v>251</v>
      </c>
      <c r="D34" s="13" t="s">
        <v>116</v>
      </c>
      <c r="E34" s="47" t="s">
        <v>252</v>
      </c>
      <c r="F34" s="14">
        <v>40014</v>
      </c>
      <c r="G34" s="14" t="s">
        <v>70</v>
      </c>
      <c r="H34" s="17" t="s">
        <v>29</v>
      </c>
      <c r="I34" s="18" t="s">
        <v>79</v>
      </c>
      <c r="J34" s="9" t="s">
        <v>88</v>
      </c>
      <c r="K34" s="9">
        <v>5</v>
      </c>
      <c r="L34" s="9">
        <v>1456</v>
      </c>
      <c r="M34" s="9">
        <f t="shared" ref="M34:M60" si="9">L34/52</f>
        <v>28</v>
      </c>
      <c r="N34" s="10">
        <v>18.705618400175997</v>
      </c>
      <c r="O34" s="10">
        <f t="shared" ref="O34:O60" si="10">N34*L34</f>
        <v>27235.38039065625</v>
      </c>
      <c r="P34" s="13" t="s">
        <v>429</v>
      </c>
      <c r="Q34" s="13">
        <v>5.6</v>
      </c>
      <c r="R34" s="39">
        <v>104.776</v>
      </c>
      <c r="S34" s="13" t="s">
        <v>430</v>
      </c>
      <c r="T34" s="13">
        <v>4.67</v>
      </c>
      <c r="U34" s="39">
        <v>87.375699999999995</v>
      </c>
      <c r="V34" s="20" t="s">
        <v>6</v>
      </c>
      <c r="W34" s="3"/>
      <c r="X34" s="39">
        <f t="shared" si="7"/>
        <v>3262.798570800619</v>
      </c>
      <c r="Y34" s="39">
        <f t="shared" si="8"/>
        <v>2037.2064532210877</v>
      </c>
      <c r="Z34" s="39">
        <f t="shared" ref="Z34:Z60" si="11">O34*7.65%</f>
        <v>2083.5065998852033</v>
      </c>
      <c r="AA34" s="39"/>
      <c r="AB34" s="39"/>
      <c r="AC34" s="68"/>
      <c r="AD34" s="39"/>
      <c r="AE34" s="39"/>
      <c r="AF34" s="39"/>
      <c r="AG34" s="39"/>
      <c r="AH34" s="39"/>
      <c r="AI34" s="39"/>
      <c r="AJ34" s="65" t="s">
        <v>377</v>
      </c>
      <c r="AK34" s="25">
        <v>2014</v>
      </c>
      <c r="AL34" s="13">
        <v>2019</v>
      </c>
      <c r="AM34" s="13">
        <v>2024</v>
      </c>
      <c r="AN34" s="13">
        <v>2029</v>
      </c>
      <c r="AO34" s="13">
        <v>2034</v>
      </c>
      <c r="AP34" s="41"/>
      <c r="AQ34" s="20" t="s">
        <v>444</v>
      </c>
      <c r="AR34" s="71" t="s">
        <v>475</v>
      </c>
      <c r="AS34" s="20" t="s">
        <v>442</v>
      </c>
    </row>
    <row r="35" spans="1:45" ht="33" x14ac:dyDescent="0.25">
      <c r="A35" s="13" t="s">
        <v>253</v>
      </c>
      <c r="B35" s="13" t="s">
        <v>254</v>
      </c>
      <c r="C35" s="13" t="s">
        <v>255</v>
      </c>
      <c r="D35" s="13" t="s">
        <v>145</v>
      </c>
      <c r="E35" s="47" t="s">
        <v>256</v>
      </c>
      <c r="F35" s="14">
        <v>39510</v>
      </c>
      <c r="G35" s="14" t="s">
        <v>66</v>
      </c>
      <c r="H35" s="8" t="s">
        <v>20</v>
      </c>
      <c r="I35" s="18" t="s">
        <v>79</v>
      </c>
      <c r="J35" s="9" t="s">
        <v>87</v>
      </c>
      <c r="K35" s="9">
        <v>6</v>
      </c>
      <c r="L35" s="9">
        <v>1456</v>
      </c>
      <c r="M35" s="9">
        <f t="shared" si="9"/>
        <v>28</v>
      </c>
      <c r="N35" s="10">
        <v>24.153534099285121</v>
      </c>
      <c r="O35" s="10">
        <f t="shared" si="10"/>
        <v>35167.545648559135</v>
      </c>
      <c r="P35" s="13" t="s">
        <v>429</v>
      </c>
      <c r="Q35" s="13">
        <v>5.6</v>
      </c>
      <c r="R35" s="39">
        <v>135.29599999999999</v>
      </c>
      <c r="S35" s="13" t="s">
        <v>430</v>
      </c>
      <c r="T35" s="13">
        <v>4.67</v>
      </c>
      <c r="U35" s="39">
        <v>112.8272</v>
      </c>
      <c r="V35" s="13" t="s">
        <v>6</v>
      </c>
      <c r="W35" s="1"/>
      <c r="X35" s="39">
        <f t="shared" si="7"/>
        <v>4213.0719686973844</v>
      </c>
      <c r="Y35" s="39">
        <f t="shared" si="8"/>
        <v>2630.5324145122231</v>
      </c>
      <c r="Z35" s="39">
        <f t="shared" si="11"/>
        <v>2690.3172421147738</v>
      </c>
      <c r="AA35" s="39"/>
      <c r="AB35" s="39"/>
      <c r="AC35" s="68">
        <v>16</v>
      </c>
      <c r="AD35" s="39"/>
      <c r="AE35" s="39"/>
      <c r="AF35" s="39"/>
      <c r="AG35" s="39"/>
      <c r="AH35" s="39">
        <v>4.0199999999999996</v>
      </c>
      <c r="AI35" s="39">
        <v>4.6900000000000004</v>
      </c>
      <c r="AJ35" s="65" t="s">
        <v>375</v>
      </c>
      <c r="AK35" s="25">
        <v>2013</v>
      </c>
      <c r="AL35" s="21">
        <v>2018</v>
      </c>
      <c r="AM35" s="13">
        <v>2023</v>
      </c>
      <c r="AN35" s="13">
        <v>2028</v>
      </c>
      <c r="AO35" s="13">
        <v>2033</v>
      </c>
      <c r="AP35" s="44" t="s">
        <v>24</v>
      </c>
      <c r="AQ35" s="13" t="s">
        <v>444</v>
      </c>
      <c r="AR35" s="71" t="s">
        <v>476</v>
      </c>
      <c r="AS35" s="13" t="s">
        <v>81</v>
      </c>
    </row>
    <row r="36" spans="1:45" ht="33" x14ac:dyDescent="0.25">
      <c r="A36" s="7" t="s">
        <v>335</v>
      </c>
      <c r="B36" s="7" t="s">
        <v>336</v>
      </c>
      <c r="C36" s="7" t="s">
        <v>337</v>
      </c>
      <c r="D36" s="7" t="s">
        <v>176</v>
      </c>
      <c r="E36" s="46" t="s">
        <v>338</v>
      </c>
      <c r="F36" s="14">
        <v>41414</v>
      </c>
      <c r="G36" s="14" t="s">
        <v>65</v>
      </c>
      <c r="H36" s="7" t="s">
        <v>15</v>
      </c>
      <c r="I36" s="18" t="s">
        <v>79</v>
      </c>
      <c r="J36" s="9" t="s">
        <v>89</v>
      </c>
      <c r="K36" s="9">
        <v>1</v>
      </c>
      <c r="L36" s="9">
        <v>1456</v>
      </c>
      <c r="M36" s="9">
        <f t="shared" si="9"/>
        <v>28</v>
      </c>
      <c r="N36" s="10">
        <v>14.35</v>
      </c>
      <c r="O36" s="10">
        <f t="shared" si="10"/>
        <v>20893.599999999999</v>
      </c>
      <c r="P36" s="76" t="s">
        <v>429</v>
      </c>
      <c r="Q36" s="76">
        <v>2.8</v>
      </c>
      <c r="R36" s="82">
        <v>40.18</v>
      </c>
      <c r="S36" s="76" t="s">
        <v>430</v>
      </c>
      <c r="T36" s="76">
        <v>2.33</v>
      </c>
      <c r="U36" s="82">
        <v>33.435499999999998</v>
      </c>
      <c r="V36" s="31" t="s">
        <v>51</v>
      </c>
      <c r="W36" s="84">
        <v>42688</v>
      </c>
      <c r="X36" s="86">
        <f t="shared" si="7"/>
        <v>2503.0532800000001</v>
      </c>
      <c r="Y36" s="86">
        <f t="shared" si="8"/>
        <v>1562.8412800000001</v>
      </c>
      <c r="Z36" s="86">
        <f t="shared" si="11"/>
        <v>1598.3603999999998</v>
      </c>
      <c r="AA36" s="86"/>
      <c r="AB36" s="86"/>
      <c r="AC36" s="88"/>
      <c r="AD36" s="86"/>
      <c r="AE36" s="86"/>
      <c r="AF36" s="86"/>
      <c r="AG36" s="86"/>
      <c r="AH36" s="86"/>
      <c r="AI36" s="86"/>
      <c r="AJ36" s="63" t="s">
        <v>387</v>
      </c>
      <c r="AK36" s="89">
        <v>2018</v>
      </c>
      <c r="AL36" s="90">
        <v>2023</v>
      </c>
      <c r="AM36" s="90">
        <v>2028</v>
      </c>
      <c r="AN36" s="90">
        <v>2033</v>
      </c>
      <c r="AO36" s="90">
        <v>2038</v>
      </c>
      <c r="AP36" s="91" t="s">
        <v>60</v>
      </c>
      <c r="AQ36" s="31" t="s">
        <v>444</v>
      </c>
      <c r="AR36" s="92" t="s">
        <v>496</v>
      </c>
      <c r="AS36" s="31" t="s">
        <v>442</v>
      </c>
    </row>
    <row r="37" spans="1:45" ht="33" x14ac:dyDescent="0.25">
      <c r="A37" s="7" t="s">
        <v>339</v>
      </c>
      <c r="B37" s="7" t="s">
        <v>340</v>
      </c>
      <c r="C37" s="7" t="s">
        <v>341</v>
      </c>
      <c r="D37" s="7" t="s">
        <v>121</v>
      </c>
      <c r="E37" s="46" t="s">
        <v>342</v>
      </c>
      <c r="F37" s="14">
        <v>40406</v>
      </c>
      <c r="G37" s="14" t="s">
        <v>65</v>
      </c>
      <c r="H37" s="7" t="s">
        <v>13</v>
      </c>
      <c r="I37" s="18" t="s">
        <v>79</v>
      </c>
      <c r="J37" s="9" t="s">
        <v>89</v>
      </c>
      <c r="K37" s="9">
        <v>6</v>
      </c>
      <c r="L37" s="9">
        <v>1456</v>
      </c>
      <c r="M37" s="9">
        <f t="shared" si="9"/>
        <v>28</v>
      </c>
      <c r="N37" s="10">
        <v>15.843559525920002</v>
      </c>
      <c r="O37" s="10">
        <f t="shared" si="10"/>
        <v>23068.222669739524</v>
      </c>
      <c r="P37" s="7" t="s">
        <v>429</v>
      </c>
      <c r="Q37" s="7">
        <v>5.6</v>
      </c>
      <c r="R37" s="49">
        <v>88.703999999999994</v>
      </c>
      <c r="S37" s="7" t="s">
        <v>430</v>
      </c>
      <c r="T37" s="7">
        <v>4.67</v>
      </c>
      <c r="U37" s="49">
        <v>73.972800000000007</v>
      </c>
      <c r="V37" s="22" t="s">
        <v>6</v>
      </c>
      <c r="W37" s="4"/>
      <c r="X37" s="39">
        <f t="shared" si="7"/>
        <v>2763.573075834795</v>
      </c>
      <c r="Y37" s="39">
        <f t="shared" si="8"/>
        <v>1725.5030556965164</v>
      </c>
      <c r="Z37" s="39">
        <f t="shared" si="11"/>
        <v>1764.7190342350734</v>
      </c>
      <c r="AA37" s="49"/>
      <c r="AB37" s="49"/>
      <c r="AC37" s="67"/>
      <c r="AD37" s="49"/>
      <c r="AE37" s="49"/>
      <c r="AF37" s="49"/>
      <c r="AG37" s="49"/>
      <c r="AH37" s="49">
        <v>5.83</v>
      </c>
      <c r="AI37" s="39">
        <v>6.8</v>
      </c>
      <c r="AJ37" s="65" t="s">
        <v>372</v>
      </c>
      <c r="AK37" s="23">
        <v>2015</v>
      </c>
      <c r="AL37" s="13">
        <v>2020</v>
      </c>
      <c r="AM37" s="13">
        <v>2025</v>
      </c>
      <c r="AN37" s="13">
        <v>2030</v>
      </c>
      <c r="AO37" s="13">
        <v>2035</v>
      </c>
      <c r="AP37" s="41"/>
      <c r="AQ37" s="22" t="s">
        <v>444</v>
      </c>
      <c r="AR37" s="71" t="s">
        <v>497</v>
      </c>
      <c r="AS37" s="22" t="s">
        <v>442</v>
      </c>
    </row>
    <row r="38" spans="1:45" ht="33" x14ac:dyDescent="0.25">
      <c r="A38" s="7" t="s">
        <v>343</v>
      </c>
      <c r="B38" s="7" t="s">
        <v>344</v>
      </c>
      <c r="C38" s="7" t="s">
        <v>345</v>
      </c>
      <c r="D38" s="7" t="s">
        <v>218</v>
      </c>
      <c r="E38" s="46" t="s">
        <v>346</v>
      </c>
      <c r="F38" s="14">
        <v>38951</v>
      </c>
      <c r="G38" s="14" t="s">
        <v>65</v>
      </c>
      <c r="H38" s="8" t="s">
        <v>15</v>
      </c>
      <c r="I38" s="18" t="s">
        <v>79</v>
      </c>
      <c r="J38" s="9" t="s">
        <v>89</v>
      </c>
      <c r="K38" s="9">
        <v>7</v>
      </c>
      <c r="L38" s="9">
        <v>1456</v>
      </c>
      <c r="M38" s="9">
        <f t="shared" si="9"/>
        <v>28</v>
      </c>
      <c r="N38" s="10">
        <v>16.160430716438402</v>
      </c>
      <c r="O38" s="10">
        <f t="shared" si="10"/>
        <v>23529.587123134312</v>
      </c>
      <c r="P38" s="7" t="s">
        <v>429</v>
      </c>
      <c r="Q38" s="7">
        <v>5.6</v>
      </c>
      <c r="R38" s="49">
        <v>90.495999999999995</v>
      </c>
      <c r="S38" s="7" t="s">
        <v>430</v>
      </c>
      <c r="T38" s="7">
        <v>7</v>
      </c>
      <c r="U38" s="49">
        <v>0</v>
      </c>
      <c r="V38" s="13" t="s">
        <v>6</v>
      </c>
      <c r="W38" s="1"/>
      <c r="X38" s="39">
        <f t="shared" si="7"/>
        <v>2818.8445373514905</v>
      </c>
      <c r="Y38" s="39">
        <f t="shared" si="8"/>
        <v>1760.0131168104465</v>
      </c>
      <c r="Z38" s="39">
        <f t="shared" si="11"/>
        <v>1800.0134149197747</v>
      </c>
      <c r="AA38" s="39"/>
      <c r="AB38" s="39"/>
      <c r="AC38" s="68"/>
      <c r="AD38" s="39"/>
      <c r="AE38" s="39"/>
      <c r="AF38" s="39"/>
      <c r="AG38" s="39"/>
      <c r="AH38" s="39"/>
      <c r="AI38" s="39"/>
      <c r="AJ38" s="65" t="s">
        <v>371</v>
      </c>
      <c r="AK38" s="16">
        <v>2011</v>
      </c>
      <c r="AL38" s="16">
        <v>2016</v>
      </c>
      <c r="AM38" s="13">
        <v>2021</v>
      </c>
      <c r="AN38" s="13">
        <v>2026</v>
      </c>
      <c r="AO38" s="13">
        <v>2031</v>
      </c>
      <c r="AP38" s="43"/>
      <c r="AQ38" s="13" t="s">
        <v>444</v>
      </c>
      <c r="AR38" s="71" t="s">
        <v>498</v>
      </c>
      <c r="AS38" s="13" t="s">
        <v>81</v>
      </c>
    </row>
    <row r="39" spans="1:45" ht="33" x14ac:dyDescent="0.25">
      <c r="A39" s="13" t="s">
        <v>113</v>
      </c>
      <c r="B39" s="13" t="s">
        <v>114</v>
      </c>
      <c r="C39" s="13" t="s">
        <v>115</v>
      </c>
      <c r="D39" s="13" t="s">
        <v>116</v>
      </c>
      <c r="E39" s="47" t="s">
        <v>117</v>
      </c>
      <c r="F39" s="14">
        <v>41694</v>
      </c>
      <c r="G39" s="14" t="s">
        <v>68</v>
      </c>
      <c r="H39" s="7" t="s">
        <v>44</v>
      </c>
      <c r="I39" s="14" t="s">
        <v>76</v>
      </c>
      <c r="J39" s="9" t="s">
        <v>93</v>
      </c>
      <c r="K39" s="9">
        <v>4</v>
      </c>
      <c r="L39" s="9">
        <v>2080</v>
      </c>
      <c r="M39" s="9">
        <f t="shared" si="9"/>
        <v>40</v>
      </c>
      <c r="N39" s="10">
        <v>26.463237775200003</v>
      </c>
      <c r="O39" s="10">
        <f t="shared" si="10"/>
        <v>55043.534572416007</v>
      </c>
      <c r="P39" s="13" t="s">
        <v>427</v>
      </c>
      <c r="Q39" s="13">
        <v>8</v>
      </c>
      <c r="R39" s="39">
        <v>211.77699999999999</v>
      </c>
      <c r="S39" s="13" t="s">
        <v>433</v>
      </c>
      <c r="T39" s="13">
        <v>10</v>
      </c>
      <c r="U39" s="39">
        <v>264.72125</v>
      </c>
      <c r="V39" s="14" t="s">
        <v>6</v>
      </c>
      <c r="W39" s="1"/>
      <c r="X39" s="39">
        <f t="shared" si="7"/>
        <v>6594.2154417754382</v>
      </c>
      <c r="Y39" s="39">
        <f t="shared" si="8"/>
        <v>4117.2563860167174</v>
      </c>
      <c r="Z39" s="39">
        <f t="shared" si="11"/>
        <v>4210.8303947898248</v>
      </c>
      <c r="AA39" s="39"/>
      <c r="AB39" s="39"/>
      <c r="AC39" s="68"/>
      <c r="AD39" s="39"/>
      <c r="AE39" s="39"/>
      <c r="AF39" s="39">
        <v>26.27</v>
      </c>
      <c r="AG39" s="39">
        <v>5</v>
      </c>
      <c r="AH39" s="39"/>
      <c r="AI39" s="39"/>
      <c r="AJ39" s="64" t="s">
        <v>391</v>
      </c>
      <c r="AK39" s="15">
        <v>2019</v>
      </c>
      <c r="AL39" s="13">
        <v>2024</v>
      </c>
      <c r="AM39" s="13">
        <v>2029</v>
      </c>
      <c r="AN39" s="13">
        <v>2034</v>
      </c>
      <c r="AO39" s="13">
        <v>2039</v>
      </c>
      <c r="AP39" s="41"/>
      <c r="AQ39" s="14" t="s">
        <v>442</v>
      </c>
      <c r="AR39" s="71" t="s">
        <v>443</v>
      </c>
      <c r="AS39" s="14" t="s">
        <v>442</v>
      </c>
    </row>
    <row r="40" spans="1:45" ht="33" x14ac:dyDescent="0.25">
      <c r="A40" s="13" t="s">
        <v>118</v>
      </c>
      <c r="B40" s="13" t="s">
        <v>119</v>
      </c>
      <c r="C40" s="13" t="s">
        <v>120</v>
      </c>
      <c r="D40" s="13" t="s">
        <v>121</v>
      </c>
      <c r="E40" s="47" t="s">
        <v>122</v>
      </c>
      <c r="F40" s="14">
        <v>36374</v>
      </c>
      <c r="G40" s="14" t="s">
        <v>65</v>
      </c>
      <c r="H40" s="7" t="s">
        <v>11</v>
      </c>
      <c r="I40" s="14" t="s">
        <v>77</v>
      </c>
      <c r="J40" s="9" t="s">
        <v>88</v>
      </c>
      <c r="K40" s="9">
        <v>12</v>
      </c>
      <c r="L40" s="9">
        <v>2080</v>
      </c>
      <c r="M40" s="9">
        <f t="shared" si="9"/>
        <v>40</v>
      </c>
      <c r="N40" s="10">
        <v>21.49</v>
      </c>
      <c r="O40" s="10">
        <f t="shared" si="10"/>
        <v>44699.199999999997</v>
      </c>
      <c r="P40" s="13" t="s">
        <v>427</v>
      </c>
      <c r="Q40" s="13">
        <v>8</v>
      </c>
      <c r="R40" s="39">
        <v>171.92</v>
      </c>
      <c r="S40" s="13" t="s">
        <v>428</v>
      </c>
      <c r="T40" s="13">
        <v>16.666665999999999</v>
      </c>
      <c r="U40" s="39">
        <v>358.166652</v>
      </c>
      <c r="V40" s="13" t="s">
        <v>6</v>
      </c>
      <c r="W40" s="1"/>
      <c r="X40" s="39">
        <f t="shared" si="7"/>
        <v>5354.9641599999995</v>
      </c>
      <c r="Y40" s="39">
        <f t="shared" si="8"/>
        <v>3343.5001599999996</v>
      </c>
      <c r="Z40" s="39">
        <f t="shared" si="11"/>
        <v>3419.4887999999996</v>
      </c>
      <c r="AA40" s="39"/>
      <c r="AB40" s="39"/>
      <c r="AC40" s="68"/>
      <c r="AD40" s="39"/>
      <c r="AE40" s="39"/>
      <c r="AF40" s="39">
        <v>26.27</v>
      </c>
      <c r="AG40" s="39"/>
      <c r="AH40" s="39"/>
      <c r="AI40" s="39"/>
      <c r="AJ40" s="65" t="s">
        <v>358</v>
      </c>
      <c r="AK40" s="16">
        <v>2004</v>
      </c>
      <c r="AL40" s="16">
        <v>2009</v>
      </c>
      <c r="AM40" s="16">
        <v>2014</v>
      </c>
      <c r="AN40" s="13">
        <v>2019</v>
      </c>
      <c r="AO40" s="13">
        <v>2024</v>
      </c>
      <c r="AP40" s="42" t="s">
        <v>10</v>
      </c>
      <c r="AQ40" s="13" t="s">
        <v>444</v>
      </c>
      <c r="AR40" s="71" t="s">
        <v>445</v>
      </c>
      <c r="AS40" s="13" t="s">
        <v>81</v>
      </c>
    </row>
    <row r="41" spans="1:45" ht="33" x14ac:dyDescent="0.25">
      <c r="A41" s="7" t="s">
        <v>123</v>
      </c>
      <c r="B41" s="7" t="s">
        <v>124</v>
      </c>
      <c r="C41" s="7" t="s">
        <v>125</v>
      </c>
      <c r="D41" s="7" t="s">
        <v>126</v>
      </c>
      <c r="E41" s="46" t="s">
        <v>127</v>
      </c>
      <c r="F41" s="17">
        <v>37522</v>
      </c>
      <c r="G41" s="17" t="s">
        <v>66</v>
      </c>
      <c r="H41" s="8" t="s">
        <v>20</v>
      </c>
      <c r="I41" s="18" t="s">
        <v>78</v>
      </c>
      <c r="J41" s="9" t="s">
        <v>87</v>
      </c>
      <c r="K41" s="9">
        <v>9</v>
      </c>
      <c r="L41" s="9">
        <v>2080</v>
      </c>
      <c r="M41" s="9">
        <f t="shared" si="9"/>
        <v>40</v>
      </c>
      <c r="N41" s="10">
        <v>25.631923614434164</v>
      </c>
      <c r="O41" s="10">
        <f t="shared" si="10"/>
        <v>53314.401118023059</v>
      </c>
      <c r="P41" s="7" t="s">
        <v>427</v>
      </c>
      <c r="Q41" s="7">
        <v>8</v>
      </c>
      <c r="R41" s="49">
        <v>205.04</v>
      </c>
      <c r="S41" s="7" t="s">
        <v>433</v>
      </c>
      <c r="T41" s="7">
        <v>16.666665999999999</v>
      </c>
      <c r="U41" s="49">
        <v>427.16665</v>
      </c>
      <c r="V41" s="13" t="s">
        <v>6</v>
      </c>
      <c r="W41" s="1"/>
      <c r="X41" s="39">
        <f t="shared" si="7"/>
        <v>6387.0652539391631</v>
      </c>
      <c r="Y41" s="39">
        <f t="shared" si="8"/>
        <v>3987.9172036281257</v>
      </c>
      <c r="Z41" s="39">
        <f t="shared" si="11"/>
        <v>4078.5516855287638</v>
      </c>
      <c r="AA41" s="39">
        <v>50</v>
      </c>
      <c r="AB41" s="49" t="s">
        <v>83</v>
      </c>
      <c r="AC41" s="68"/>
      <c r="AD41" s="39"/>
      <c r="AE41" s="39"/>
      <c r="AF41" s="39">
        <v>26.27</v>
      </c>
      <c r="AG41" s="39"/>
      <c r="AH41" s="39">
        <v>9.1999999999999993</v>
      </c>
      <c r="AI41" s="39"/>
      <c r="AJ41" s="64" t="s">
        <v>364</v>
      </c>
      <c r="AK41" s="16">
        <v>2007</v>
      </c>
      <c r="AL41" s="16">
        <v>2012</v>
      </c>
      <c r="AM41" s="16">
        <v>2017</v>
      </c>
      <c r="AN41" s="13">
        <v>2022</v>
      </c>
      <c r="AO41" s="13">
        <v>2027</v>
      </c>
      <c r="AP41" s="43"/>
      <c r="AQ41" s="13" t="s">
        <v>444</v>
      </c>
      <c r="AR41" s="71" t="s">
        <v>446</v>
      </c>
      <c r="AS41" s="13" t="s">
        <v>442</v>
      </c>
    </row>
    <row r="42" spans="1:45" ht="33" x14ac:dyDescent="0.25">
      <c r="A42" s="13" t="s">
        <v>150</v>
      </c>
      <c r="B42" s="13" t="s">
        <v>151</v>
      </c>
      <c r="C42" s="13" t="s">
        <v>152</v>
      </c>
      <c r="D42" s="13" t="s">
        <v>153</v>
      </c>
      <c r="E42" s="47" t="s">
        <v>154</v>
      </c>
      <c r="F42" s="14">
        <v>41981</v>
      </c>
      <c r="G42" s="14" t="s">
        <v>65</v>
      </c>
      <c r="H42" s="7" t="s">
        <v>15</v>
      </c>
      <c r="I42" s="14" t="s">
        <v>77</v>
      </c>
      <c r="J42" s="9" t="s">
        <v>89</v>
      </c>
      <c r="K42" s="9">
        <v>5</v>
      </c>
      <c r="L42" s="9">
        <v>2080</v>
      </c>
      <c r="M42" s="9">
        <f t="shared" si="9"/>
        <v>40</v>
      </c>
      <c r="N42" s="10">
        <v>15.53</v>
      </c>
      <c r="O42" s="10">
        <f t="shared" si="10"/>
        <v>32302.399999999998</v>
      </c>
      <c r="P42" s="13" t="s">
        <v>427</v>
      </c>
      <c r="Q42" s="13">
        <v>8</v>
      </c>
      <c r="R42" s="39">
        <v>124.24</v>
      </c>
      <c r="S42" s="13" t="s">
        <v>428</v>
      </c>
      <c r="T42" s="13">
        <v>6.6666660000000002</v>
      </c>
      <c r="U42" s="39">
        <v>103.533323</v>
      </c>
      <c r="V42" s="14" t="s">
        <v>6</v>
      </c>
      <c r="W42" s="1"/>
      <c r="X42" s="39">
        <f t="shared" si="7"/>
        <v>3869.8275199999998</v>
      </c>
      <c r="Y42" s="39">
        <f t="shared" si="8"/>
        <v>2416.2195199999996</v>
      </c>
      <c r="Z42" s="39">
        <f t="shared" si="11"/>
        <v>2471.1335999999997</v>
      </c>
      <c r="AA42" s="39"/>
      <c r="AB42" s="39"/>
      <c r="AC42" s="68"/>
      <c r="AD42" s="39"/>
      <c r="AE42" s="39"/>
      <c r="AF42" s="39">
        <v>26.27</v>
      </c>
      <c r="AG42" s="39"/>
      <c r="AH42" s="39"/>
      <c r="AI42" s="39"/>
      <c r="AJ42" s="65" t="s">
        <v>379</v>
      </c>
      <c r="AK42" s="15">
        <v>2019</v>
      </c>
      <c r="AL42" s="13">
        <v>2024</v>
      </c>
      <c r="AM42" s="13">
        <v>2029</v>
      </c>
      <c r="AN42" s="13">
        <v>2034</v>
      </c>
      <c r="AO42" s="13">
        <v>2039</v>
      </c>
      <c r="AP42" s="43" t="s">
        <v>47</v>
      </c>
      <c r="AQ42" s="14" t="s">
        <v>442</v>
      </c>
      <c r="AR42" s="71" t="s">
        <v>452</v>
      </c>
      <c r="AS42" s="14" t="s">
        <v>81</v>
      </c>
    </row>
    <row r="43" spans="1:45" ht="33" x14ac:dyDescent="0.25">
      <c r="A43" s="13" t="s">
        <v>155</v>
      </c>
      <c r="B43" s="13" t="s">
        <v>156</v>
      </c>
      <c r="C43" s="13" t="s">
        <v>157</v>
      </c>
      <c r="D43" s="13" t="s">
        <v>158</v>
      </c>
      <c r="E43" s="47" t="s">
        <v>159</v>
      </c>
      <c r="F43" s="14">
        <v>40273</v>
      </c>
      <c r="G43" s="14" t="s">
        <v>70</v>
      </c>
      <c r="H43" s="7" t="s">
        <v>31</v>
      </c>
      <c r="I43" s="14" t="s">
        <v>76</v>
      </c>
      <c r="J43" s="9" t="s">
        <v>92</v>
      </c>
      <c r="K43" s="9">
        <v>9</v>
      </c>
      <c r="L43" s="9">
        <v>2080</v>
      </c>
      <c r="M43" s="9">
        <f t="shared" si="9"/>
        <v>40</v>
      </c>
      <c r="N43" s="10">
        <v>33.312033690965919</v>
      </c>
      <c r="O43" s="10">
        <f t="shared" si="10"/>
        <v>69289.030077209114</v>
      </c>
      <c r="P43" s="13" t="s">
        <v>427</v>
      </c>
      <c r="Q43" s="13">
        <v>8</v>
      </c>
      <c r="R43" s="39">
        <v>266.47800000000001</v>
      </c>
      <c r="S43" s="13" t="s">
        <v>433</v>
      </c>
      <c r="T43" s="13">
        <v>13.333333</v>
      </c>
      <c r="U43" s="39">
        <v>444.12998900000002</v>
      </c>
      <c r="V43" s="13" t="s">
        <v>6</v>
      </c>
      <c r="W43" s="1"/>
      <c r="X43" s="39">
        <f t="shared" si="7"/>
        <v>8300.8258032496524</v>
      </c>
      <c r="Y43" s="39">
        <f t="shared" si="8"/>
        <v>5182.8194497752429</v>
      </c>
      <c r="Z43" s="39">
        <f t="shared" si="11"/>
        <v>5300.6108009064974</v>
      </c>
      <c r="AA43" s="39">
        <v>50</v>
      </c>
      <c r="AB43" s="39"/>
      <c r="AC43" s="68"/>
      <c r="AD43" s="39">
        <v>50</v>
      </c>
      <c r="AE43" s="39"/>
      <c r="AF43" s="39">
        <v>26.27</v>
      </c>
      <c r="AG43" s="39"/>
      <c r="AH43" s="39">
        <v>3.34</v>
      </c>
      <c r="AI43" s="39"/>
      <c r="AJ43" s="64" t="s">
        <v>372</v>
      </c>
      <c r="AK43" s="16">
        <v>2015</v>
      </c>
      <c r="AL43" s="13">
        <v>2020</v>
      </c>
      <c r="AM43" s="13">
        <v>2025</v>
      </c>
      <c r="AN43" s="13">
        <v>2030</v>
      </c>
      <c r="AO43" s="13">
        <v>2035</v>
      </c>
      <c r="AP43" s="41"/>
      <c r="AQ43" s="13" t="s">
        <v>444</v>
      </c>
      <c r="AR43" s="71" t="s">
        <v>453</v>
      </c>
      <c r="AS43" s="13" t="s">
        <v>442</v>
      </c>
    </row>
    <row r="44" spans="1:45" ht="33" x14ac:dyDescent="0.25">
      <c r="A44" s="7" t="s">
        <v>160</v>
      </c>
      <c r="B44" s="7" t="s">
        <v>161</v>
      </c>
      <c r="C44" s="7" t="s">
        <v>162</v>
      </c>
      <c r="D44" s="7" t="s">
        <v>116</v>
      </c>
      <c r="E44" s="46" t="s">
        <v>163</v>
      </c>
      <c r="F44" s="14">
        <v>38747</v>
      </c>
      <c r="G44" s="14" t="s">
        <v>65</v>
      </c>
      <c r="H44" s="7" t="s">
        <v>23</v>
      </c>
      <c r="I44" s="14" t="s">
        <v>77</v>
      </c>
      <c r="J44" s="9" t="s">
        <v>87</v>
      </c>
      <c r="K44" s="9">
        <v>7</v>
      </c>
      <c r="L44" s="9">
        <v>2080</v>
      </c>
      <c r="M44" s="9">
        <f t="shared" si="9"/>
        <v>40</v>
      </c>
      <c r="N44" s="10">
        <v>24.636604781270822</v>
      </c>
      <c r="O44" s="10">
        <f t="shared" si="10"/>
        <v>51244.137945043309</v>
      </c>
      <c r="P44" s="7" t="s">
        <v>427</v>
      </c>
      <c r="Q44" s="7">
        <v>8</v>
      </c>
      <c r="R44" s="49">
        <v>197.04</v>
      </c>
      <c r="S44" s="7" t="s">
        <v>428</v>
      </c>
      <c r="T44" s="7">
        <v>10</v>
      </c>
      <c r="U44" s="49">
        <v>246.3</v>
      </c>
      <c r="V44" s="7" t="s">
        <v>6</v>
      </c>
      <c r="W44" s="5"/>
      <c r="X44" s="39">
        <f t="shared" si="7"/>
        <v>6139.0477258161882</v>
      </c>
      <c r="Y44" s="39">
        <f t="shared" si="8"/>
        <v>3833.0615182892393</v>
      </c>
      <c r="Z44" s="39">
        <f t="shared" si="11"/>
        <v>3920.1765527958132</v>
      </c>
      <c r="AA44" s="49"/>
      <c r="AB44" s="49"/>
      <c r="AC44" s="67"/>
      <c r="AD44" s="49">
        <v>100</v>
      </c>
      <c r="AE44" s="49">
        <v>197.04</v>
      </c>
      <c r="AF44" s="49"/>
      <c r="AG44" s="49">
        <v>5</v>
      </c>
      <c r="AH44" s="49"/>
      <c r="AI44" s="49"/>
      <c r="AJ44" s="65" t="s">
        <v>367</v>
      </c>
      <c r="AK44" s="16">
        <v>2011</v>
      </c>
      <c r="AL44" s="16">
        <v>2016</v>
      </c>
      <c r="AM44" s="19">
        <v>2021</v>
      </c>
      <c r="AN44" s="19">
        <v>2026</v>
      </c>
      <c r="AO44" s="19">
        <v>2031</v>
      </c>
      <c r="AP44" s="44" t="s">
        <v>22</v>
      </c>
      <c r="AQ44" s="7" t="s">
        <v>444</v>
      </c>
      <c r="AR44" s="71" t="s">
        <v>454</v>
      </c>
      <c r="AS44" s="7" t="s">
        <v>442</v>
      </c>
    </row>
    <row r="45" spans="1:45" ht="33" x14ac:dyDescent="0.25">
      <c r="A45" s="7" t="s">
        <v>187</v>
      </c>
      <c r="B45" s="7" t="s">
        <v>188</v>
      </c>
      <c r="C45" s="7" t="s">
        <v>189</v>
      </c>
      <c r="D45" s="7" t="s">
        <v>190</v>
      </c>
      <c r="E45" s="46" t="s">
        <v>191</v>
      </c>
      <c r="F45" s="14">
        <v>41505</v>
      </c>
      <c r="G45" s="14" t="s">
        <v>70</v>
      </c>
      <c r="H45" s="7" t="s">
        <v>41</v>
      </c>
      <c r="I45" s="18" t="s">
        <v>78</v>
      </c>
      <c r="J45" s="9" t="s">
        <v>87</v>
      </c>
      <c r="K45" s="9">
        <v>3</v>
      </c>
      <c r="L45" s="9">
        <v>2080</v>
      </c>
      <c r="M45" s="9">
        <f t="shared" si="9"/>
        <v>40</v>
      </c>
      <c r="N45" s="10">
        <v>22.76041464</v>
      </c>
      <c r="O45" s="10">
        <f t="shared" si="10"/>
        <v>47341.662451199998</v>
      </c>
      <c r="P45" s="7" t="s">
        <v>427</v>
      </c>
      <c r="Q45" s="7">
        <v>8</v>
      </c>
      <c r="R45" s="49">
        <v>182.16</v>
      </c>
      <c r="S45" s="7" t="s">
        <v>433</v>
      </c>
      <c r="T45" s="7">
        <v>10</v>
      </c>
      <c r="U45" s="49">
        <v>227.7</v>
      </c>
      <c r="V45" s="13" t="s">
        <v>6</v>
      </c>
      <c r="W45" s="1"/>
      <c r="X45" s="39">
        <f t="shared" si="7"/>
        <v>5671.5311616537601</v>
      </c>
      <c r="Y45" s="39">
        <f t="shared" si="8"/>
        <v>3541.1563513497604</v>
      </c>
      <c r="Z45" s="39">
        <f t="shared" si="11"/>
        <v>3621.6371775168</v>
      </c>
      <c r="AA45" s="39"/>
      <c r="AB45" s="39"/>
      <c r="AC45" s="68"/>
      <c r="AD45" s="39"/>
      <c r="AE45" s="39"/>
      <c r="AF45" s="39">
        <v>26.27</v>
      </c>
      <c r="AG45" s="39"/>
      <c r="AH45" s="39"/>
      <c r="AI45" s="39"/>
      <c r="AJ45" s="64" t="s">
        <v>389</v>
      </c>
      <c r="AK45" s="21">
        <v>2018</v>
      </c>
      <c r="AL45" s="13">
        <v>2023</v>
      </c>
      <c r="AM45" s="13">
        <v>2028</v>
      </c>
      <c r="AN45" s="13">
        <v>2033</v>
      </c>
      <c r="AO45" s="13">
        <v>2038</v>
      </c>
      <c r="AP45" s="41" t="s">
        <v>40</v>
      </c>
      <c r="AQ45" s="13" t="s">
        <v>444</v>
      </c>
      <c r="AR45" s="71" t="s">
        <v>460</v>
      </c>
      <c r="AS45" s="13" t="s">
        <v>81</v>
      </c>
    </row>
    <row r="46" spans="1:45" ht="33" x14ac:dyDescent="0.25">
      <c r="A46" s="76" t="s">
        <v>192</v>
      </c>
      <c r="B46" s="76" t="s">
        <v>193</v>
      </c>
      <c r="C46" s="76" t="s">
        <v>194</v>
      </c>
      <c r="D46" s="76" t="s">
        <v>140</v>
      </c>
      <c r="E46" s="77" t="s">
        <v>195</v>
      </c>
      <c r="F46" s="78">
        <v>41540</v>
      </c>
      <c r="G46" s="78" t="s">
        <v>66</v>
      </c>
      <c r="H46" s="76" t="s">
        <v>43</v>
      </c>
      <c r="I46" s="79" t="s">
        <v>78</v>
      </c>
      <c r="J46" s="80" t="s">
        <v>87</v>
      </c>
      <c r="K46" s="80">
        <v>4</v>
      </c>
      <c r="L46" s="80">
        <v>2080</v>
      </c>
      <c r="M46" s="80">
        <f t="shared" si="9"/>
        <v>40</v>
      </c>
      <c r="N46" s="81">
        <v>23.215622932800002</v>
      </c>
      <c r="O46" s="81">
        <f t="shared" si="10"/>
        <v>48288.495700224004</v>
      </c>
      <c r="P46" s="76" t="s">
        <v>427</v>
      </c>
      <c r="Q46" s="76">
        <v>8</v>
      </c>
      <c r="R46" s="82">
        <v>185.76</v>
      </c>
      <c r="S46" s="76" t="s">
        <v>433</v>
      </c>
      <c r="T46" s="76">
        <v>10</v>
      </c>
      <c r="U46" s="82">
        <v>232.2</v>
      </c>
      <c r="V46" s="76" t="s">
        <v>6</v>
      </c>
      <c r="W46" s="83"/>
      <c r="X46" s="86">
        <f t="shared" si="7"/>
        <v>5784.9617848868356</v>
      </c>
      <c r="Y46" s="86">
        <f t="shared" si="8"/>
        <v>3611.9794783767557</v>
      </c>
      <c r="Z46" s="86">
        <f t="shared" si="11"/>
        <v>3694.0699210671364</v>
      </c>
      <c r="AA46" s="82">
        <v>100</v>
      </c>
      <c r="AB46" s="82"/>
      <c r="AC46" s="87"/>
      <c r="AD46" s="82">
        <v>50</v>
      </c>
      <c r="AE46" s="82"/>
      <c r="AF46" s="82">
        <v>26.27</v>
      </c>
      <c r="AG46" s="82"/>
      <c r="AH46" s="82"/>
      <c r="AI46" s="82"/>
      <c r="AJ46" s="63" t="s">
        <v>390</v>
      </c>
      <c r="AK46" s="89">
        <v>2018</v>
      </c>
      <c r="AL46" s="90">
        <v>2023</v>
      </c>
      <c r="AM46" s="90">
        <v>2028</v>
      </c>
      <c r="AN46" s="90">
        <v>2033</v>
      </c>
      <c r="AO46" s="90">
        <v>2038</v>
      </c>
      <c r="AP46" s="91" t="s">
        <v>42</v>
      </c>
      <c r="AQ46" s="76" t="s">
        <v>444</v>
      </c>
      <c r="AR46" s="92" t="s">
        <v>461</v>
      </c>
      <c r="AS46" s="76" t="s">
        <v>442</v>
      </c>
    </row>
    <row r="47" spans="1:45" ht="33" x14ac:dyDescent="0.25">
      <c r="A47" s="7" t="s">
        <v>196</v>
      </c>
      <c r="B47" s="7" t="s">
        <v>197</v>
      </c>
      <c r="C47" s="7" t="s">
        <v>198</v>
      </c>
      <c r="D47" s="7" t="s">
        <v>199</v>
      </c>
      <c r="E47" s="46" t="s">
        <v>200</v>
      </c>
      <c r="F47" s="18">
        <v>42774</v>
      </c>
      <c r="G47" s="18" t="s">
        <v>63</v>
      </c>
      <c r="H47" s="7" t="s">
        <v>50</v>
      </c>
      <c r="I47" s="18" t="s">
        <v>78</v>
      </c>
      <c r="J47" s="9" t="s">
        <v>87</v>
      </c>
      <c r="K47" s="9">
        <v>11</v>
      </c>
      <c r="L47" s="9">
        <v>2080</v>
      </c>
      <c r="M47" s="9">
        <f t="shared" si="9"/>
        <v>40</v>
      </c>
      <c r="N47" s="10">
        <v>21.8766</v>
      </c>
      <c r="O47" s="10">
        <f t="shared" si="10"/>
        <v>45503.328000000001</v>
      </c>
      <c r="P47" s="7" t="s">
        <v>427</v>
      </c>
      <c r="Q47" s="7">
        <v>8</v>
      </c>
      <c r="R47" s="49">
        <v>175.04</v>
      </c>
      <c r="S47" s="7" t="s">
        <v>433</v>
      </c>
      <c r="T47" s="7">
        <v>10</v>
      </c>
      <c r="U47" s="49">
        <v>218.8</v>
      </c>
      <c r="V47" s="19" t="s">
        <v>6</v>
      </c>
      <c r="W47" s="2"/>
      <c r="X47" s="39">
        <f t="shared" si="7"/>
        <v>5451.2986944000004</v>
      </c>
      <c r="Y47" s="39">
        <f t="shared" si="8"/>
        <v>3403.6489344000001</v>
      </c>
      <c r="Z47" s="39">
        <f t="shared" si="11"/>
        <v>3481.0045920000002</v>
      </c>
      <c r="AA47" s="39"/>
      <c r="AB47" s="39"/>
      <c r="AC47" s="68"/>
      <c r="AD47" s="39"/>
      <c r="AE47" s="39"/>
      <c r="AF47" s="39"/>
      <c r="AG47" s="39"/>
      <c r="AH47" s="39"/>
      <c r="AI47" s="39"/>
      <c r="AJ47" s="64" t="s">
        <v>400</v>
      </c>
      <c r="AK47" s="19">
        <v>2022</v>
      </c>
      <c r="AL47" s="19">
        <v>2027</v>
      </c>
      <c r="AM47" s="19">
        <v>2032</v>
      </c>
      <c r="AN47" s="19">
        <v>2037</v>
      </c>
      <c r="AO47" s="19">
        <v>2042</v>
      </c>
      <c r="AP47" s="43"/>
      <c r="AQ47" s="19" t="s">
        <v>444</v>
      </c>
      <c r="AR47" s="71" t="s">
        <v>462</v>
      </c>
      <c r="AS47" s="19" t="s">
        <v>442</v>
      </c>
    </row>
    <row r="48" spans="1:45" ht="33" x14ac:dyDescent="0.25">
      <c r="A48" s="13" t="s">
        <v>208</v>
      </c>
      <c r="B48" s="13" t="s">
        <v>209</v>
      </c>
      <c r="C48" s="13" t="s">
        <v>210</v>
      </c>
      <c r="D48" s="13" t="s">
        <v>116</v>
      </c>
      <c r="E48" s="47" t="s">
        <v>207</v>
      </c>
      <c r="F48" s="14">
        <v>38965</v>
      </c>
      <c r="G48" s="14" t="s">
        <v>66</v>
      </c>
      <c r="H48" s="7" t="s">
        <v>71</v>
      </c>
      <c r="I48" s="14" t="s">
        <v>76</v>
      </c>
      <c r="J48" s="9" t="s">
        <v>92</v>
      </c>
      <c r="K48" s="9">
        <v>1</v>
      </c>
      <c r="L48" s="9">
        <v>2080</v>
      </c>
      <c r="M48" s="9">
        <f t="shared" si="9"/>
        <v>40</v>
      </c>
      <c r="N48" s="10">
        <v>28.4315</v>
      </c>
      <c r="O48" s="10">
        <f t="shared" si="10"/>
        <v>59137.52</v>
      </c>
      <c r="P48" s="13" t="s">
        <v>427</v>
      </c>
      <c r="Q48" s="13">
        <v>8</v>
      </c>
      <c r="R48" s="39">
        <v>227.452</v>
      </c>
      <c r="S48" s="13" t="s">
        <v>433</v>
      </c>
      <c r="T48" s="13">
        <v>16.666665999999999</v>
      </c>
      <c r="U48" s="39">
        <v>473.85831400000001</v>
      </c>
      <c r="V48" s="13" t="s">
        <v>6</v>
      </c>
      <c r="W48" s="1"/>
      <c r="X48" s="39">
        <f t="shared" si="7"/>
        <v>7084.6748959999995</v>
      </c>
      <c r="Y48" s="39">
        <f t="shared" si="8"/>
        <v>4423.4864959999995</v>
      </c>
      <c r="Z48" s="39">
        <f t="shared" si="11"/>
        <v>4524.0202799999997</v>
      </c>
      <c r="AA48" s="39"/>
      <c r="AB48" s="39"/>
      <c r="AC48" s="68"/>
      <c r="AD48" s="39"/>
      <c r="AE48" s="39"/>
      <c r="AF48" s="39">
        <v>26.27</v>
      </c>
      <c r="AG48" s="39"/>
      <c r="AH48" s="39"/>
      <c r="AI48" s="39"/>
      <c r="AJ48" s="64" t="s">
        <v>372</v>
      </c>
      <c r="AK48" s="16">
        <v>2011</v>
      </c>
      <c r="AL48" s="16">
        <v>2016</v>
      </c>
      <c r="AM48" s="13">
        <v>2021</v>
      </c>
      <c r="AN48" s="13">
        <v>2026</v>
      </c>
      <c r="AO48" s="13">
        <v>2031</v>
      </c>
      <c r="AP48" s="43"/>
      <c r="AQ48" s="13" t="s">
        <v>444</v>
      </c>
      <c r="AR48" s="71" t="s">
        <v>465</v>
      </c>
      <c r="AS48" s="13" t="s">
        <v>81</v>
      </c>
    </row>
    <row r="49" spans="1:45" ht="33" x14ac:dyDescent="0.25">
      <c r="A49" s="7" t="s">
        <v>211</v>
      </c>
      <c r="B49" s="7" t="s">
        <v>212</v>
      </c>
      <c r="C49" s="7" t="s">
        <v>213</v>
      </c>
      <c r="D49" s="7" t="s">
        <v>214</v>
      </c>
      <c r="E49" s="46"/>
      <c r="F49" s="14">
        <v>41773</v>
      </c>
      <c r="G49" s="14" t="s">
        <v>98</v>
      </c>
      <c r="H49" s="7" t="s">
        <v>99</v>
      </c>
      <c r="I49" s="18" t="s">
        <v>76</v>
      </c>
      <c r="J49" s="9" t="s">
        <v>87</v>
      </c>
      <c r="K49" s="9">
        <v>1</v>
      </c>
      <c r="L49" s="9">
        <v>2080</v>
      </c>
      <c r="M49" s="9">
        <f t="shared" si="9"/>
        <v>40</v>
      </c>
      <c r="N49" s="10">
        <v>24.69</v>
      </c>
      <c r="O49" s="10">
        <f t="shared" si="10"/>
        <v>51355.200000000004</v>
      </c>
      <c r="P49" s="58" t="s">
        <v>431</v>
      </c>
      <c r="Q49" s="58">
        <v>2.4</v>
      </c>
      <c r="R49" s="59">
        <v>54.648000000000003</v>
      </c>
      <c r="S49" s="58" t="s">
        <v>432</v>
      </c>
      <c r="T49" s="58">
        <v>2</v>
      </c>
      <c r="U49" s="59">
        <v>45.54</v>
      </c>
      <c r="V49" s="7" t="s">
        <v>6</v>
      </c>
      <c r="W49" s="5"/>
      <c r="X49" s="39">
        <f t="shared" si="7"/>
        <v>6152.3529600000011</v>
      </c>
      <c r="Y49" s="39">
        <f t="shared" si="8"/>
        <v>3841.3689600000012</v>
      </c>
      <c r="Z49" s="39">
        <f t="shared" si="11"/>
        <v>3928.6728000000003</v>
      </c>
      <c r="AA49" s="49">
        <v>91.75</v>
      </c>
      <c r="AB49" s="49" t="s">
        <v>83</v>
      </c>
      <c r="AC49" s="67"/>
      <c r="AD49" s="49"/>
      <c r="AE49" s="49"/>
      <c r="AF49" s="49">
        <v>91.58</v>
      </c>
      <c r="AG49" s="49"/>
      <c r="AH49" s="49" t="s">
        <v>83</v>
      </c>
      <c r="AI49" s="49"/>
      <c r="AJ49" s="65" t="s">
        <v>392</v>
      </c>
      <c r="AK49" s="20">
        <v>2019</v>
      </c>
      <c r="AL49" s="13">
        <v>2024</v>
      </c>
      <c r="AM49" s="13">
        <v>2029</v>
      </c>
      <c r="AN49" s="13">
        <v>2034</v>
      </c>
      <c r="AO49" s="13">
        <v>2039</v>
      </c>
      <c r="AP49" s="43"/>
      <c r="AQ49" s="7" t="s">
        <v>444</v>
      </c>
      <c r="AR49" s="71" t="s">
        <v>466</v>
      </c>
      <c r="AS49" s="7" t="s">
        <v>442</v>
      </c>
    </row>
    <row r="50" spans="1:45" ht="33" x14ac:dyDescent="0.25">
      <c r="A50" s="7" t="s">
        <v>224</v>
      </c>
      <c r="B50" s="7" t="s">
        <v>225</v>
      </c>
      <c r="C50" s="7" t="s">
        <v>226</v>
      </c>
      <c r="D50" s="7" t="s">
        <v>227</v>
      </c>
      <c r="E50" s="46" t="s">
        <v>228</v>
      </c>
      <c r="F50" s="14">
        <v>41239</v>
      </c>
      <c r="G50" s="14" t="s">
        <v>69</v>
      </c>
      <c r="H50" s="7" t="s">
        <v>39</v>
      </c>
      <c r="I50" s="14" t="s">
        <v>76</v>
      </c>
      <c r="J50" s="9" t="s">
        <v>93</v>
      </c>
      <c r="K50" s="9">
        <v>6</v>
      </c>
      <c r="L50" s="9">
        <v>2080</v>
      </c>
      <c r="M50" s="9">
        <f t="shared" si="9"/>
        <v>40</v>
      </c>
      <c r="N50" s="10">
        <v>27.532352581318086</v>
      </c>
      <c r="O50" s="10">
        <f t="shared" si="10"/>
        <v>57267.293369141618</v>
      </c>
      <c r="P50" s="7" t="s">
        <v>427</v>
      </c>
      <c r="Q50" s="7">
        <v>8</v>
      </c>
      <c r="R50" s="49">
        <v>220.261</v>
      </c>
      <c r="S50" s="7" t="s">
        <v>433</v>
      </c>
      <c r="T50" s="7">
        <v>13.333333</v>
      </c>
      <c r="U50" s="49">
        <v>367.10165699999999</v>
      </c>
      <c r="V50" s="7" t="s">
        <v>6</v>
      </c>
      <c r="W50" s="5"/>
      <c r="X50" s="39">
        <f t="shared" si="7"/>
        <v>6860.6217456231661</v>
      </c>
      <c r="Y50" s="39">
        <f t="shared" si="8"/>
        <v>4283.5935440117937</v>
      </c>
      <c r="Z50" s="39">
        <f t="shared" si="11"/>
        <v>4380.9479427393335</v>
      </c>
      <c r="AA50" s="49"/>
      <c r="AB50" s="49"/>
      <c r="AC50" s="67"/>
      <c r="AD50" s="49"/>
      <c r="AE50" s="49"/>
      <c r="AF50" s="49"/>
      <c r="AG50" s="49"/>
      <c r="AH50" s="49">
        <v>9.1999999999999993</v>
      </c>
      <c r="AI50" s="49"/>
      <c r="AJ50" s="65" t="s">
        <v>386</v>
      </c>
      <c r="AK50" s="23">
        <v>2017</v>
      </c>
      <c r="AL50" s="13">
        <v>2022</v>
      </c>
      <c r="AM50" s="13">
        <v>2027</v>
      </c>
      <c r="AN50" s="13">
        <v>2032</v>
      </c>
      <c r="AO50" s="13">
        <v>2037</v>
      </c>
      <c r="AP50" s="41"/>
      <c r="AQ50" s="7" t="s">
        <v>444</v>
      </c>
      <c r="AR50" s="71" t="s">
        <v>469</v>
      </c>
      <c r="AS50" s="7" t="s">
        <v>442</v>
      </c>
    </row>
    <row r="51" spans="1:45" ht="33" x14ac:dyDescent="0.25">
      <c r="A51" s="13" t="s">
        <v>229</v>
      </c>
      <c r="B51" s="13" t="s">
        <v>230</v>
      </c>
      <c r="C51" s="13" t="s">
        <v>231</v>
      </c>
      <c r="D51" s="13" t="s">
        <v>131</v>
      </c>
      <c r="E51" s="47"/>
      <c r="F51" s="14">
        <v>38943</v>
      </c>
      <c r="G51" s="14" t="s">
        <v>70</v>
      </c>
      <c r="H51" s="8" t="s">
        <v>28</v>
      </c>
      <c r="I51" s="18" t="s">
        <v>78</v>
      </c>
      <c r="J51" s="9" t="s">
        <v>87</v>
      </c>
      <c r="K51" s="9">
        <v>5</v>
      </c>
      <c r="L51" s="9">
        <v>2080</v>
      </c>
      <c r="M51" s="9">
        <f t="shared" si="9"/>
        <v>40</v>
      </c>
      <c r="N51" s="10">
        <v>23.679935391456002</v>
      </c>
      <c r="O51" s="10">
        <f t="shared" si="10"/>
        <v>49254.265614228483</v>
      </c>
      <c r="P51" s="13" t="s">
        <v>427</v>
      </c>
      <c r="Q51" s="13">
        <v>8</v>
      </c>
      <c r="R51" s="39">
        <v>189.44</v>
      </c>
      <c r="S51" s="13" t="s">
        <v>433</v>
      </c>
      <c r="T51" s="13">
        <v>16.666665999999999</v>
      </c>
      <c r="U51" s="39">
        <v>394.666651</v>
      </c>
      <c r="V51" s="13" t="s">
        <v>6</v>
      </c>
      <c r="W51" s="1"/>
      <c r="X51" s="39">
        <f t="shared" si="7"/>
        <v>5900.6610205845727</v>
      </c>
      <c r="Y51" s="39">
        <f t="shared" si="8"/>
        <v>3684.2190679442911</v>
      </c>
      <c r="Z51" s="39">
        <f t="shared" si="11"/>
        <v>3767.9513194884789</v>
      </c>
      <c r="AA51" s="39"/>
      <c r="AB51" s="39"/>
      <c r="AC51" s="68"/>
      <c r="AD51" s="39"/>
      <c r="AE51" s="39"/>
      <c r="AF51" s="39"/>
      <c r="AG51" s="39"/>
      <c r="AH51" s="39"/>
      <c r="AI51" s="39"/>
      <c r="AJ51" s="65" t="s">
        <v>370</v>
      </c>
      <c r="AK51" s="16">
        <v>2011</v>
      </c>
      <c r="AL51" s="16">
        <v>2016</v>
      </c>
      <c r="AM51" s="13">
        <v>2021</v>
      </c>
      <c r="AN51" s="13">
        <v>2026</v>
      </c>
      <c r="AO51" s="13">
        <v>2031</v>
      </c>
      <c r="AP51" s="43"/>
      <c r="AQ51" s="13" t="s">
        <v>442</v>
      </c>
      <c r="AR51" s="71" t="s">
        <v>470</v>
      </c>
      <c r="AS51" s="13" t="s">
        <v>442</v>
      </c>
    </row>
    <row r="52" spans="1:45" ht="33" x14ac:dyDescent="0.25">
      <c r="A52" s="13" t="s">
        <v>236</v>
      </c>
      <c r="B52" s="13" t="s">
        <v>237</v>
      </c>
      <c r="C52" s="13" t="s">
        <v>238</v>
      </c>
      <c r="D52" s="13" t="s">
        <v>239</v>
      </c>
      <c r="E52" s="47" t="s">
        <v>240</v>
      </c>
      <c r="F52" s="14">
        <v>42142</v>
      </c>
      <c r="G52" s="14" t="s">
        <v>66</v>
      </c>
      <c r="H52" s="7" t="s">
        <v>48</v>
      </c>
      <c r="I52" s="18" t="s">
        <v>78</v>
      </c>
      <c r="J52" s="9" t="s">
        <v>87</v>
      </c>
      <c r="K52" s="9">
        <v>1</v>
      </c>
      <c r="L52" s="9">
        <v>2080</v>
      </c>
      <c r="M52" s="9">
        <f t="shared" si="9"/>
        <v>40</v>
      </c>
      <c r="N52" s="10">
        <v>21.8766</v>
      </c>
      <c r="O52" s="10">
        <f t="shared" si="10"/>
        <v>45503.328000000001</v>
      </c>
      <c r="P52" s="13" t="s">
        <v>427</v>
      </c>
      <c r="Q52" s="13">
        <v>8</v>
      </c>
      <c r="R52" s="39">
        <v>175.04</v>
      </c>
      <c r="S52" s="13" t="s">
        <v>433</v>
      </c>
      <c r="T52" s="13">
        <v>10</v>
      </c>
      <c r="U52" s="39">
        <v>218.8</v>
      </c>
      <c r="V52" s="14" t="s">
        <v>6</v>
      </c>
      <c r="W52" s="1"/>
      <c r="X52" s="39">
        <f t="shared" si="7"/>
        <v>5451.2986944000004</v>
      </c>
      <c r="Y52" s="39">
        <f t="shared" si="8"/>
        <v>3403.6489344000001</v>
      </c>
      <c r="Z52" s="39">
        <f t="shared" si="11"/>
        <v>3481.0045920000002</v>
      </c>
      <c r="AA52" s="39"/>
      <c r="AB52" s="39"/>
      <c r="AC52" s="68"/>
      <c r="AD52" s="39"/>
      <c r="AE52" s="39"/>
      <c r="AF52" s="39">
        <v>91.58</v>
      </c>
      <c r="AG52" s="39"/>
      <c r="AH52" s="39"/>
      <c r="AI52" s="39"/>
      <c r="AJ52" s="64" t="s">
        <v>394</v>
      </c>
      <c r="AK52" s="15">
        <v>2020</v>
      </c>
      <c r="AL52" s="13">
        <v>2025</v>
      </c>
      <c r="AM52" s="13">
        <v>2030</v>
      </c>
      <c r="AN52" s="13">
        <v>2035</v>
      </c>
      <c r="AO52" s="13">
        <v>2040</v>
      </c>
      <c r="AP52" s="43"/>
      <c r="AQ52" s="14" t="s">
        <v>444</v>
      </c>
      <c r="AR52" s="71" t="s">
        <v>472</v>
      </c>
      <c r="AS52" s="14" t="s">
        <v>81</v>
      </c>
    </row>
    <row r="53" spans="1:45" x14ac:dyDescent="0.25">
      <c r="A53" s="13">
        <v>4259</v>
      </c>
      <c r="B53" s="13" t="s">
        <v>504</v>
      </c>
      <c r="C53" s="13" t="s">
        <v>505</v>
      </c>
      <c r="D53" s="13" t="s">
        <v>126</v>
      </c>
      <c r="E53" s="47">
        <v>8157628407</v>
      </c>
      <c r="F53" s="18">
        <v>43160</v>
      </c>
      <c r="G53" s="18" t="s">
        <v>66</v>
      </c>
      <c r="H53" s="7" t="s">
        <v>43</v>
      </c>
      <c r="I53" s="19" t="s">
        <v>78</v>
      </c>
      <c r="J53" s="9" t="s">
        <v>87</v>
      </c>
      <c r="K53" s="9">
        <v>1</v>
      </c>
      <c r="L53" s="9">
        <v>2080</v>
      </c>
      <c r="M53" s="9">
        <f t="shared" si="9"/>
        <v>40</v>
      </c>
      <c r="N53" s="10">
        <v>21.88</v>
      </c>
      <c r="O53" s="10">
        <f t="shared" si="10"/>
        <v>45510.400000000001</v>
      </c>
      <c r="P53" s="13" t="s">
        <v>427</v>
      </c>
      <c r="Q53" s="13">
        <v>8</v>
      </c>
      <c r="R53" s="39"/>
      <c r="S53" s="13" t="s">
        <v>433</v>
      </c>
      <c r="T53" s="13">
        <v>10</v>
      </c>
      <c r="U53" s="39"/>
      <c r="V53" s="19" t="s">
        <v>51</v>
      </c>
      <c r="W53" s="2">
        <v>43160</v>
      </c>
      <c r="X53" s="39">
        <v>0</v>
      </c>
      <c r="Y53" s="39">
        <v>0</v>
      </c>
      <c r="Z53" s="39">
        <f t="shared" si="11"/>
        <v>3481.5455999999999</v>
      </c>
      <c r="AA53" s="39"/>
      <c r="AB53" s="39" t="s">
        <v>83</v>
      </c>
      <c r="AC53" s="68"/>
      <c r="AD53" s="39"/>
      <c r="AE53" s="39"/>
      <c r="AF53" s="39">
        <v>26.27</v>
      </c>
      <c r="AG53" s="39"/>
      <c r="AH53" s="39" t="s">
        <v>83</v>
      </c>
      <c r="AI53" s="39"/>
      <c r="AJ53" s="65">
        <v>43419</v>
      </c>
      <c r="AK53" s="19"/>
      <c r="AL53" s="19"/>
      <c r="AM53" s="19"/>
      <c r="AN53" s="19"/>
      <c r="AO53" s="19"/>
      <c r="AP53" s="43"/>
      <c r="AQ53" s="19" t="s">
        <v>444</v>
      </c>
      <c r="AR53" s="75">
        <v>32827</v>
      </c>
      <c r="AS53" s="19" t="s">
        <v>81</v>
      </c>
    </row>
    <row r="54" spans="1:45" ht="33" x14ac:dyDescent="0.25">
      <c r="A54" s="7" t="s">
        <v>266</v>
      </c>
      <c r="B54" s="7" t="s">
        <v>267</v>
      </c>
      <c r="C54" s="7" t="s">
        <v>268</v>
      </c>
      <c r="D54" s="7" t="s">
        <v>269</v>
      </c>
      <c r="E54" s="46" t="s">
        <v>270</v>
      </c>
      <c r="F54" s="14">
        <v>37543</v>
      </c>
      <c r="G54" s="14" t="s">
        <v>63</v>
      </c>
      <c r="H54" s="7" t="s">
        <v>64</v>
      </c>
      <c r="I54" s="14" t="s">
        <v>76</v>
      </c>
      <c r="J54" s="9" t="s">
        <v>94</v>
      </c>
      <c r="K54" s="9"/>
      <c r="L54" s="9">
        <v>2080</v>
      </c>
      <c r="M54" s="9">
        <f t="shared" si="9"/>
        <v>40</v>
      </c>
      <c r="N54" s="10">
        <v>49.12</v>
      </c>
      <c r="O54" s="10">
        <f t="shared" si="10"/>
        <v>102169.59999999999</v>
      </c>
      <c r="P54" s="7" t="s">
        <v>427</v>
      </c>
      <c r="Q54" s="7">
        <v>8</v>
      </c>
      <c r="R54" s="49">
        <v>392.95800000000003</v>
      </c>
      <c r="S54" s="7" t="s">
        <v>434</v>
      </c>
      <c r="T54" s="7">
        <v>14.000002</v>
      </c>
      <c r="U54" s="49">
        <v>687.67659800000001</v>
      </c>
      <c r="V54" s="13" t="s">
        <v>6</v>
      </c>
      <c r="W54" s="1"/>
      <c r="X54" s="39">
        <f t="shared" ref="X54:X60" si="12">O54*11.98%</f>
        <v>12239.918079999999</v>
      </c>
      <c r="Y54" s="39">
        <f t="shared" ref="Y54:Y60" si="13">X54-(O54*4.5%)</f>
        <v>7642.2860799999999</v>
      </c>
      <c r="Z54" s="39">
        <f t="shared" si="11"/>
        <v>7815.9743999999992</v>
      </c>
      <c r="AA54" s="39"/>
      <c r="AB54" s="39"/>
      <c r="AC54" s="68">
        <v>16</v>
      </c>
      <c r="AD54" s="39"/>
      <c r="AE54" s="39">
        <v>392.96</v>
      </c>
      <c r="AF54" s="39">
        <v>26.27</v>
      </c>
      <c r="AG54" s="39">
        <v>5</v>
      </c>
      <c r="AH54" s="39"/>
      <c r="AI54" s="39"/>
      <c r="AJ54" s="64" t="s">
        <v>362</v>
      </c>
      <c r="AK54" s="16">
        <v>2007</v>
      </c>
      <c r="AL54" s="16">
        <v>2012</v>
      </c>
      <c r="AM54" s="16">
        <v>2017</v>
      </c>
      <c r="AN54" s="13">
        <v>2022</v>
      </c>
      <c r="AO54" s="13">
        <v>2027</v>
      </c>
      <c r="AP54" s="43"/>
      <c r="AQ54" s="13" t="s">
        <v>444</v>
      </c>
      <c r="AR54" s="71" t="s">
        <v>479</v>
      </c>
      <c r="AS54" s="13" t="s">
        <v>81</v>
      </c>
    </row>
    <row r="55" spans="1:45" ht="33" x14ac:dyDescent="0.25">
      <c r="A55" s="7" t="s">
        <v>271</v>
      </c>
      <c r="B55" s="7" t="s">
        <v>272</v>
      </c>
      <c r="C55" s="7" t="s">
        <v>273</v>
      </c>
      <c r="D55" s="7" t="s">
        <v>185</v>
      </c>
      <c r="E55" s="46" t="s">
        <v>274</v>
      </c>
      <c r="F55" s="14">
        <v>40770</v>
      </c>
      <c r="G55" s="14" t="s">
        <v>65</v>
      </c>
      <c r="H55" s="7" t="s">
        <v>32</v>
      </c>
      <c r="I55" s="14" t="s">
        <v>76</v>
      </c>
      <c r="J55" s="9" t="s">
        <v>92</v>
      </c>
      <c r="K55" s="9">
        <v>7</v>
      </c>
      <c r="L55" s="9">
        <v>2080</v>
      </c>
      <c r="M55" s="9">
        <f t="shared" si="9"/>
        <v>40</v>
      </c>
      <c r="N55" s="10">
        <v>32.018486823304414</v>
      </c>
      <c r="O55" s="10">
        <f t="shared" si="10"/>
        <v>66598.452592473186</v>
      </c>
      <c r="P55" s="7" t="s">
        <v>427</v>
      </c>
      <c r="Q55" s="7">
        <v>8</v>
      </c>
      <c r="R55" s="49">
        <v>256.13600000000002</v>
      </c>
      <c r="S55" s="7" t="s">
        <v>433</v>
      </c>
      <c r="T55" s="7">
        <v>13.333333</v>
      </c>
      <c r="U55" s="49">
        <v>426.89332300000001</v>
      </c>
      <c r="V55" s="13" t="s">
        <v>6</v>
      </c>
      <c r="W55" s="1"/>
      <c r="X55" s="39">
        <f t="shared" si="12"/>
        <v>7978.494620578288</v>
      </c>
      <c r="Y55" s="39">
        <f t="shared" si="13"/>
        <v>4981.5642539169949</v>
      </c>
      <c r="Z55" s="39">
        <f t="shared" si="11"/>
        <v>5094.7816233241983</v>
      </c>
      <c r="AA55" s="39"/>
      <c r="AB55" s="39">
        <v>39.979999999999997</v>
      </c>
      <c r="AC55" s="68"/>
      <c r="AD55" s="39">
        <v>100</v>
      </c>
      <c r="AE55" s="39">
        <v>25</v>
      </c>
      <c r="AF55" s="39">
        <v>26.27</v>
      </c>
      <c r="AG55" s="39"/>
      <c r="AH55" s="39">
        <v>9.1999999999999993</v>
      </c>
      <c r="AI55" s="39"/>
      <c r="AJ55" s="64" t="s">
        <v>380</v>
      </c>
      <c r="AK55" s="16">
        <v>2016</v>
      </c>
      <c r="AL55" s="13">
        <v>2021</v>
      </c>
      <c r="AM55" s="13">
        <v>2026</v>
      </c>
      <c r="AN55" s="13">
        <v>2031</v>
      </c>
      <c r="AO55" s="13">
        <v>2036</v>
      </c>
      <c r="AP55" s="41"/>
      <c r="AQ55" s="13" t="s">
        <v>444</v>
      </c>
      <c r="AR55" s="71" t="s">
        <v>480</v>
      </c>
      <c r="AS55" s="13" t="s">
        <v>442</v>
      </c>
    </row>
    <row r="56" spans="1:45" ht="33" x14ac:dyDescent="0.25">
      <c r="A56" s="13" t="s">
        <v>294</v>
      </c>
      <c r="B56" s="13" t="s">
        <v>295</v>
      </c>
      <c r="C56" s="13" t="s">
        <v>296</v>
      </c>
      <c r="D56" s="13" t="s">
        <v>131</v>
      </c>
      <c r="E56" s="47" t="s">
        <v>297</v>
      </c>
      <c r="F56" s="14">
        <v>39510</v>
      </c>
      <c r="G56" s="14" t="s">
        <v>65</v>
      </c>
      <c r="H56" s="7" t="s">
        <v>15</v>
      </c>
      <c r="I56" s="14" t="s">
        <v>77</v>
      </c>
      <c r="J56" s="9" t="s">
        <v>89</v>
      </c>
      <c r="K56" s="9">
        <v>7</v>
      </c>
      <c r="L56" s="9">
        <v>2080</v>
      </c>
      <c r="M56" s="9">
        <f t="shared" si="9"/>
        <v>40</v>
      </c>
      <c r="N56" s="10">
        <v>16.160430716438402</v>
      </c>
      <c r="O56" s="10">
        <f t="shared" si="10"/>
        <v>33613.695890191877</v>
      </c>
      <c r="P56" s="13" t="s">
        <v>427</v>
      </c>
      <c r="Q56" s="13">
        <v>8</v>
      </c>
      <c r="R56" s="39">
        <v>129.28</v>
      </c>
      <c r="S56" s="13" t="s">
        <v>428</v>
      </c>
      <c r="T56" s="13">
        <v>10</v>
      </c>
      <c r="U56" s="39">
        <v>161.6</v>
      </c>
      <c r="V56" s="7" t="s">
        <v>6</v>
      </c>
      <c r="W56" s="5">
        <v>39804</v>
      </c>
      <c r="X56" s="39">
        <f t="shared" si="12"/>
        <v>4026.9207676449869</v>
      </c>
      <c r="Y56" s="39">
        <f t="shared" si="13"/>
        <v>2514.3044525863525</v>
      </c>
      <c r="Z56" s="39">
        <f t="shared" si="11"/>
        <v>2571.4477355996787</v>
      </c>
      <c r="AA56" s="49"/>
      <c r="AB56" s="49" t="s">
        <v>83</v>
      </c>
      <c r="AC56" s="67">
        <v>16</v>
      </c>
      <c r="AD56" s="49"/>
      <c r="AE56" s="49">
        <v>129.28</v>
      </c>
      <c r="AF56" s="49">
        <v>26.27</v>
      </c>
      <c r="AG56" s="49"/>
      <c r="AH56" s="49">
        <v>3.34</v>
      </c>
      <c r="AI56" s="49"/>
      <c r="AJ56" s="65" t="s">
        <v>374</v>
      </c>
      <c r="AK56" s="23">
        <v>2013</v>
      </c>
      <c r="AL56" s="21">
        <v>2018</v>
      </c>
      <c r="AM56" s="13">
        <v>2023</v>
      </c>
      <c r="AN56" s="13">
        <v>2028</v>
      </c>
      <c r="AO56" s="13">
        <v>2033</v>
      </c>
      <c r="AP56" s="44" t="s">
        <v>59</v>
      </c>
      <c r="AQ56" s="7" t="s">
        <v>444</v>
      </c>
      <c r="AR56" s="71" t="s">
        <v>486</v>
      </c>
      <c r="AS56" s="7" t="s">
        <v>442</v>
      </c>
    </row>
    <row r="57" spans="1:45" ht="33" x14ac:dyDescent="0.25">
      <c r="A57" s="7" t="s">
        <v>298</v>
      </c>
      <c r="B57" s="7" t="s">
        <v>299</v>
      </c>
      <c r="C57" s="7" t="s">
        <v>300</v>
      </c>
      <c r="D57" s="7" t="s">
        <v>301</v>
      </c>
      <c r="E57" s="46" t="s">
        <v>302</v>
      </c>
      <c r="F57" s="14">
        <v>37543</v>
      </c>
      <c r="G57" s="14" t="s">
        <v>66</v>
      </c>
      <c r="H57" s="7" t="s">
        <v>67</v>
      </c>
      <c r="I57" s="14" t="s">
        <v>77</v>
      </c>
      <c r="J57" s="34" t="s">
        <v>88</v>
      </c>
      <c r="K57" s="34">
        <v>5</v>
      </c>
      <c r="L57" s="34">
        <v>2080</v>
      </c>
      <c r="M57" s="34">
        <f t="shared" si="9"/>
        <v>40</v>
      </c>
      <c r="N57" s="35">
        <v>20.65</v>
      </c>
      <c r="O57" s="10">
        <f t="shared" si="10"/>
        <v>42952</v>
      </c>
      <c r="P57" s="7" t="s">
        <v>427</v>
      </c>
      <c r="Q57" s="7">
        <v>8</v>
      </c>
      <c r="R57" s="49">
        <v>165.2</v>
      </c>
      <c r="S57" s="7" t="s">
        <v>428</v>
      </c>
      <c r="T57" s="7">
        <v>13.333333</v>
      </c>
      <c r="U57" s="49">
        <v>275.333326</v>
      </c>
      <c r="V57" s="13" t="s">
        <v>6</v>
      </c>
      <c r="W57" s="1"/>
      <c r="X57" s="39">
        <f t="shared" si="12"/>
        <v>5145.6495999999997</v>
      </c>
      <c r="Y57" s="39">
        <f t="shared" si="13"/>
        <v>3212.8095999999996</v>
      </c>
      <c r="Z57" s="39">
        <f t="shared" si="11"/>
        <v>3285.828</v>
      </c>
      <c r="AA57" s="39"/>
      <c r="AB57" s="39"/>
      <c r="AC57" s="68">
        <v>16</v>
      </c>
      <c r="AD57" s="39">
        <v>46.15</v>
      </c>
      <c r="AE57" s="39"/>
      <c r="AF57" s="39">
        <v>26.27</v>
      </c>
      <c r="AG57" s="39"/>
      <c r="AH57" s="39"/>
      <c r="AI57" s="39"/>
      <c r="AJ57" s="64" t="s">
        <v>365</v>
      </c>
      <c r="AK57" s="16">
        <v>2007</v>
      </c>
      <c r="AL57" s="16">
        <v>2012</v>
      </c>
      <c r="AM57" s="16">
        <v>2017</v>
      </c>
      <c r="AN57" s="13">
        <v>2022</v>
      </c>
      <c r="AO57" s="27">
        <v>2027</v>
      </c>
      <c r="AP57" s="43" t="s">
        <v>21</v>
      </c>
      <c r="AQ57" s="13" t="s">
        <v>444</v>
      </c>
      <c r="AR57" s="71" t="s">
        <v>487</v>
      </c>
      <c r="AS57" s="13" t="s">
        <v>81</v>
      </c>
    </row>
    <row r="58" spans="1:45" ht="33" x14ac:dyDescent="0.25">
      <c r="A58" s="13" t="s">
        <v>303</v>
      </c>
      <c r="B58" s="13" t="s">
        <v>304</v>
      </c>
      <c r="C58" s="13" t="s">
        <v>305</v>
      </c>
      <c r="D58" s="13" t="s">
        <v>306</v>
      </c>
      <c r="E58" s="47" t="s">
        <v>307</v>
      </c>
      <c r="F58" s="14">
        <v>42877</v>
      </c>
      <c r="G58" s="14" t="s">
        <v>70</v>
      </c>
      <c r="H58" s="7" t="s">
        <v>49</v>
      </c>
      <c r="I58" s="14" t="s">
        <v>77</v>
      </c>
      <c r="J58" s="9" t="s">
        <v>87</v>
      </c>
      <c r="K58" s="9">
        <v>4</v>
      </c>
      <c r="L58" s="9">
        <v>2080</v>
      </c>
      <c r="M58" s="9">
        <f t="shared" si="9"/>
        <v>40</v>
      </c>
      <c r="N58" s="10">
        <v>21.8766</v>
      </c>
      <c r="O58" s="10">
        <f t="shared" si="10"/>
        <v>45503.328000000001</v>
      </c>
      <c r="P58" s="13" t="s">
        <v>427</v>
      </c>
      <c r="Q58" s="13">
        <v>8</v>
      </c>
      <c r="R58" s="39">
        <v>175.04</v>
      </c>
      <c r="S58" s="13" t="s">
        <v>433</v>
      </c>
      <c r="T58" s="13">
        <v>10</v>
      </c>
      <c r="U58" s="39">
        <v>218.8</v>
      </c>
      <c r="V58" s="13" t="s">
        <v>6</v>
      </c>
      <c r="W58" s="1"/>
      <c r="X58" s="39">
        <f t="shared" si="12"/>
        <v>5451.2986944000004</v>
      </c>
      <c r="Y58" s="39">
        <f t="shared" si="13"/>
        <v>3403.6489344000001</v>
      </c>
      <c r="Z58" s="39">
        <f t="shared" si="11"/>
        <v>3481.0045920000002</v>
      </c>
      <c r="AA58" s="39"/>
      <c r="AB58" s="39"/>
      <c r="AC58" s="68"/>
      <c r="AD58" s="39">
        <v>20</v>
      </c>
      <c r="AE58" s="39">
        <v>122.53</v>
      </c>
      <c r="AF58" s="39">
        <v>26.27</v>
      </c>
      <c r="AG58" s="39"/>
      <c r="AH58" s="39"/>
      <c r="AI58" s="39"/>
      <c r="AJ58" s="64" t="s">
        <v>401</v>
      </c>
      <c r="AK58" s="19">
        <v>2022</v>
      </c>
      <c r="AL58" s="19">
        <v>2027</v>
      </c>
      <c r="AM58" s="19">
        <v>2032</v>
      </c>
      <c r="AN58" s="19">
        <v>2037</v>
      </c>
      <c r="AO58" s="19">
        <v>2042</v>
      </c>
      <c r="AP58" s="43"/>
      <c r="AQ58" s="13" t="s">
        <v>444</v>
      </c>
      <c r="AR58" s="71" t="s">
        <v>489</v>
      </c>
      <c r="AS58" s="13" t="s">
        <v>81</v>
      </c>
    </row>
    <row r="59" spans="1:45" ht="33" x14ac:dyDescent="0.25">
      <c r="A59" s="7" t="s">
        <v>308</v>
      </c>
      <c r="B59" s="7" t="s">
        <v>309</v>
      </c>
      <c r="C59" s="7" t="s">
        <v>310</v>
      </c>
      <c r="D59" s="7" t="s">
        <v>145</v>
      </c>
      <c r="E59" s="46" t="s">
        <v>311</v>
      </c>
      <c r="F59" s="14">
        <v>37007</v>
      </c>
      <c r="G59" s="14" t="s">
        <v>65</v>
      </c>
      <c r="H59" s="7" t="s">
        <v>17</v>
      </c>
      <c r="I59" s="14" t="s">
        <v>77</v>
      </c>
      <c r="J59" s="9" t="s">
        <v>95</v>
      </c>
      <c r="K59" s="9">
        <v>12</v>
      </c>
      <c r="L59" s="9">
        <v>2080</v>
      </c>
      <c r="M59" s="9">
        <f t="shared" si="9"/>
        <v>40</v>
      </c>
      <c r="N59" s="10">
        <v>12.733893641992998</v>
      </c>
      <c r="O59" s="10">
        <f t="shared" si="10"/>
        <v>26486.498775345433</v>
      </c>
      <c r="P59" s="7" t="s">
        <v>427</v>
      </c>
      <c r="Q59" s="7">
        <v>8</v>
      </c>
      <c r="R59" s="49">
        <v>101.92</v>
      </c>
      <c r="S59" s="7" t="s">
        <v>428</v>
      </c>
      <c r="T59" s="7">
        <v>13.333333</v>
      </c>
      <c r="U59" s="49">
        <v>169.86666199999999</v>
      </c>
      <c r="V59" s="13" t="s">
        <v>6</v>
      </c>
      <c r="W59" s="1"/>
      <c r="X59" s="39">
        <f t="shared" si="12"/>
        <v>3173.0825532863832</v>
      </c>
      <c r="Y59" s="39">
        <f t="shared" si="13"/>
        <v>1981.1901083958387</v>
      </c>
      <c r="Z59" s="39">
        <f t="shared" si="11"/>
        <v>2026.2171563139257</v>
      </c>
      <c r="AA59" s="39"/>
      <c r="AB59" s="39"/>
      <c r="AC59" s="68"/>
      <c r="AD59" s="39"/>
      <c r="AE59" s="39"/>
      <c r="AF59" s="39"/>
      <c r="AG59" s="39"/>
      <c r="AH59" s="39">
        <v>3.34</v>
      </c>
      <c r="AI59" s="39"/>
      <c r="AJ59" s="65" t="s">
        <v>362</v>
      </c>
      <c r="AK59" s="16">
        <v>2006</v>
      </c>
      <c r="AL59" s="16">
        <v>2011</v>
      </c>
      <c r="AM59" s="16">
        <v>2016</v>
      </c>
      <c r="AN59" s="19">
        <v>2021</v>
      </c>
      <c r="AO59" s="19">
        <v>2026</v>
      </c>
      <c r="AP59" s="44" t="s">
        <v>16</v>
      </c>
      <c r="AQ59" s="13" t="s">
        <v>444</v>
      </c>
      <c r="AR59" s="71" t="s">
        <v>488</v>
      </c>
      <c r="AS59" s="13" t="s">
        <v>442</v>
      </c>
    </row>
    <row r="60" spans="1:45" ht="33" x14ac:dyDescent="0.25">
      <c r="A60" s="7" t="s">
        <v>331</v>
      </c>
      <c r="B60" s="7" t="s">
        <v>332</v>
      </c>
      <c r="C60" s="7" t="s">
        <v>333</v>
      </c>
      <c r="D60" s="7" t="s">
        <v>131</v>
      </c>
      <c r="E60" s="46" t="s">
        <v>334</v>
      </c>
      <c r="F60" s="18">
        <v>42296</v>
      </c>
      <c r="G60" s="18" t="s">
        <v>70</v>
      </c>
      <c r="H60" s="7" t="s">
        <v>49</v>
      </c>
      <c r="I60" s="18" t="s">
        <v>78</v>
      </c>
      <c r="J60" s="9" t="s">
        <v>87</v>
      </c>
      <c r="K60" s="9">
        <v>2</v>
      </c>
      <c r="L60" s="9">
        <v>2080</v>
      </c>
      <c r="M60" s="9">
        <f t="shared" si="9"/>
        <v>40</v>
      </c>
      <c r="N60" s="10">
        <v>22.314132000000001</v>
      </c>
      <c r="O60" s="10">
        <f t="shared" si="10"/>
        <v>46413.394560000001</v>
      </c>
      <c r="P60" s="7" t="s">
        <v>427</v>
      </c>
      <c r="Q60" s="7">
        <v>8</v>
      </c>
      <c r="R60" s="49">
        <v>178.56</v>
      </c>
      <c r="S60" s="7" t="s">
        <v>433</v>
      </c>
      <c r="T60" s="7">
        <v>10</v>
      </c>
      <c r="U60" s="49">
        <v>223.2</v>
      </c>
      <c r="V60" s="8" t="s">
        <v>6</v>
      </c>
      <c r="W60" s="6">
        <v>42751</v>
      </c>
      <c r="X60" s="39">
        <f t="shared" si="12"/>
        <v>5560.3246682879999</v>
      </c>
      <c r="Y60" s="39">
        <f t="shared" si="13"/>
        <v>3471.7219130879998</v>
      </c>
      <c r="Z60" s="39">
        <f t="shared" si="11"/>
        <v>3550.6246838399998</v>
      </c>
      <c r="AA60" s="49"/>
      <c r="AB60" s="49"/>
      <c r="AC60" s="67"/>
      <c r="AD60" s="49">
        <v>25</v>
      </c>
      <c r="AE60" s="49"/>
      <c r="AF60" s="49">
        <v>26.27</v>
      </c>
      <c r="AG60" s="49"/>
      <c r="AH60" s="49"/>
      <c r="AI60" s="49"/>
      <c r="AJ60" s="64" t="s">
        <v>397</v>
      </c>
      <c r="AK60" s="19">
        <v>2020</v>
      </c>
      <c r="AL60" s="19">
        <v>2025</v>
      </c>
      <c r="AM60" s="19">
        <v>2030</v>
      </c>
      <c r="AN60" s="19">
        <v>2035</v>
      </c>
      <c r="AO60" s="19">
        <v>2040</v>
      </c>
      <c r="AP60" s="44" t="s">
        <v>72</v>
      </c>
      <c r="AQ60" s="8" t="s">
        <v>444</v>
      </c>
      <c r="AR60" s="71" t="s">
        <v>495</v>
      </c>
      <c r="AS60" s="8" t="s">
        <v>442</v>
      </c>
    </row>
    <row r="61" spans="1:45" x14ac:dyDescent="0.25">
      <c r="A61" s="13"/>
      <c r="B61" s="13"/>
      <c r="C61" s="13"/>
      <c r="D61" s="13"/>
      <c r="E61" s="47"/>
      <c r="F61" s="19"/>
      <c r="G61" s="19"/>
      <c r="H61" s="19"/>
      <c r="I61" s="19"/>
      <c r="J61" s="9"/>
      <c r="K61" s="9"/>
      <c r="L61" s="9"/>
      <c r="M61" s="9"/>
      <c r="N61" s="10"/>
      <c r="O61" s="10"/>
      <c r="P61" s="13"/>
      <c r="Q61" s="13"/>
      <c r="R61" s="39"/>
      <c r="S61" s="13"/>
      <c r="T61" s="13"/>
      <c r="U61" s="39"/>
      <c r="V61" s="19"/>
      <c r="W61" s="2"/>
      <c r="X61" s="85"/>
      <c r="Y61" s="85"/>
      <c r="Z61" s="85"/>
      <c r="AA61" s="39"/>
      <c r="AB61" s="39"/>
      <c r="AC61" s="68"/>
      <c r="AD61" s="39"/>
      <c r="AE61" s="39"/>
      <c r="AF61" s="39"/>
      <c r="AG61" s="39"/>
      <c r="AH61" s="39"/>
      <c r="AI61" s="39"/>
      <c r="AJ61" s="65"/>
      <c r="AK61" s="19"/>
      <c r="AL61" s="19"/>
      <c r="AM61" s="19"/>
      <c r="AN61" s="19"/>
      <c r="AO61" s="19"/>
      <c r="AP61" s="43"/>
      <c r="AQ61" s="19"/>
      <c r="AR61" s="74"/>
      <c r="AS61" s="19"/>
    </row>
    <row r="62" spans="1:45" x14ac:dyDescent="0.25">
      <c r="A62" s="13"/>
      <c r="B62" s="13"/>
      <c r="C62" s="13"/>
      <c r="D62" s="13"/>
      <c r="E62" s="47"/>
      <c r="F62" s="19"/>
      <c r="G62" s="19"/>
      <c r="H62" s="19"/>
      <c r="I62" s="19"/>
      <c r="J62" s="9"/>
      <c r="K62" s="9"/>
      <c r="L62" s="9"/>
      <c r="M62" s="9"/>
      <c r="N62" s="10"/>
      <c r="O62" s="10"/>
      <c r="P62" s="13"/>
      <c r="Q62" s="13"/>
      <c r="R62" s="39"/>
      <c r="S62" s="13"/>
      <c r="T62" s="13"/>
      <c r="U62" s="39"/>
      <c r="V62" s="19"/>
      <c r="W62" s="2"/>
      <c r="X62" s="85"/>
      <c r="Y62" s="85"/>
      <c r="Z62" s="85"/>
      <c r="AA62" s="39"/>
      <c r="AB62" s="39"/>
      <c r="AC62" s="68"/>
      <c r="AD62" s="39"/>
      <c r="AE62" s="39"/>
      <c r="AF62" s="39"/>
      <c r="AG62" s="39"/>
      <c r="AH62" s="39"/>
      <c r="AI62" s="39"/>
      <c r="AJ62" s="65"/>
      <c r="AK62" s="19"/>
      <c r="AL62" s="19"/>
      <c r="AM62" s="19"/>
      <c r="AN62" s="19"/>
      <c r="AO62" s="19"/>
      <c r="AP62" s="43"/>
      <c r="AQ62" s="19"/>
      <c r="AR62" s="74"/>
      <c r="AS62" s="19"/>
    </row>
    <row r="63" spans="1:45" x14ac:dyDescent="0.25">
      <c r="AJ63" s="64"/>
      <c r="AL63" s="31"/>
      <c r="AM63" s="32"/>
      <c r="AN63" s="31"/>
    </row>
  </sheetData>
  <sortState ref="A2:WWP63">
    <sortCondition ref="M2:M63"/>
  </sortState>
  <pageMargins left="0" right="0" top="0.25" bottom="0.2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B4" sqref="B4"/>
    </sheetView>
  </sheetViews>
  <sheetFormatPr defaultRowHeight="15" x14ac:dyDescent="0.25"/>
  <cols>
    <col min="1" max="1" width="25.7109375" bestFit="1" customWidth="1"/>
  </cols>
  <sheetData>
    <row r="2" spans="1:2" x14ac:dyDescent="0.25">
      <c r="A2" s="37" t="s">
        <v>106</v>
      </c>
      <c r="B2" s="37"/>
    </row>
    <row r="3" spans="1:2" x14ac:dyDescent="0.25">
      <c r="A3" t="s">
        <v>53</v>
      </c>
      <c r="B3">
        <f>SUMPRODUCT(--(ISNUMBER(SEARCH("E",Active!I2:I62))))</f>
        <v>7</v>
      </c>
    </row>
    <row r="4" spans="1:2" x14ac:dyDescent="0.25">
      <c r="A4" t="s">
        <v>100</v>
      </c>
      <c r="B4">
        <f>SUMPRODUCT(--(ISNUMBER(SEARCH("FT, p",Active!I2:I62))))</f>
        <v>8</v>
      </c>
    </row>
    <row r="5" spans="1:2" x14ac:dyDescent="0.25">
      <c r="A5" t="s">
        <v>101</v>
      </c>
      <c r="B5">
        <f>SUMPRODUCT(--(ISNUMBER(SEARCH("FT, np",Active!I2:I62))))</f>
        <v>7</v>
      </c>
    </row>
    <row r="6" spans="1:2" x14ac:dyDescent="0.25">
      <c r="A6" t="s">
        <v>102</v>
      </c>
      <c r="B6">
        <f>SUMPRODUCT(--(ISNUMBER(SEARCH("PT, to",Active!I2:I62))))</f>
        <v>19</v>
      </c>
    </row>
    <row r="7" spans="1:2" x14ac:dyDescent="0.25">
      <c r="A7" t="s">
        <v>103</v>
      </c>
      <c r="B7">
        <f>SUMPRODUCT(--(ISNUMBER(SEARCH("PT, nto",Active!I2:I62))))</f>
        <v>11</v>
      </c>
    </row>
    <row r="8" spans="1:2" x14ac:dyDescent="0.25">
      <c r="A8" t="s">
        <v>54</v>
      </c>
      <c r="B8">
        <f>SUMPRODUCT(--(ISNUMBER(SEARCH("s",Active!I2:I62))))</f>
        <v>3</v>
      </c>
    </row>
    <row r="9" spans="1:2" x14ac:dyDescent="0.25">
      <c r="A9" s="36" t="s">
        <v>52</v>
      </c>
      <c r="B9" s="36">
        <f>SUM(B3:B8)</f>
        <v>55</v>
      </c>
    </row>
    <row r="10" spans="1:2" x14ac:dyDescent="0.25">
      <c r="A10" s="38"/>
      <c r="B10" s="38"/>
    </row>
    <row r="11" spans="1:2" x14ac:dyDescent="0.25">
      <c r="A11" s="38"/>
      <c r="B11" s="38"/>
    </row>
    <row r="13" spans="1:2" x14ac:dyDescent="0.25">
      <c r="A13" s="37" t="s">
        <v>109</v>
      </c>
      <c r="B13" s="37"/>
    </row>
    <row r="14" spans="1:2" x14ac:dyDescent="0.25">
      <c r="A14" t="s">
        <v>104</v>
      </c>
      <c r="B14">
        <f>SUM(B3:B5)</f>
        <v>22</v>
      </c>
    </row>
    <row r="15" spans="1:2" x14ac:dyDescent="0.25">
      <c r="A15" t="s">
        <v>105</v>
      </c>
      <c r="B15">
        <f>SUM(B6:B8)</f>
        <v>33</v>
      </c>
    </row>
    <row r="16" spans="1:2" x14ac:dyDescent="0.25">
      <c r="A16" s="36" t="s">
        <v>52</v>
      </c>
      <c r="B16" s="36">
        <f>SUM(B14:B15)</f>
        <v>55</v>
      </c>
    </row>
    <row r="20" spans="1:2" x14ac:dyDescent="0.25">
      <c r="A20" s="37" t="s">
        <v>110</v>
      </c>
      <c r="B20" s="37"/>
    </row>
    <row r="21" spans="1:2" x14ac:dyDescent="0.25">
      <c r="A21" t="s">
        <v>107</v>
      </c>
      <c r="B21">
        <f>B23-B22</f>
        <v>51</v>
      </c>
    </row>
    <row r="22" spans="1:2" x14ac:dyDescent="0.25">
      <c r="A22" t="s">
        <v>108</v>
      </c>
      <c r="B22">
        <v>4</v>
      </c>
    </row>
    <row r="23" spans="1:2" x14ac:dyDescent="0.25">
      <c r="A23" s="36" t="s">
        <v>52</v>
      </c>
      <c r="B23" s="36">
        <f>B16</f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topLeftCell="AL1" workbookViewId="0">
      <selection activeCell="H7" sqref="H7"/>
    </sheetView>
  </sheetViews>
  <sheetFormatPr defaultRowHeight="15" x14ac:dyDescent="0.25"/>
  <cols>
    <col min="1" max="1" width="13.5703125" bestFit="1" customWidth="1"/>
    <col min="2" max="2" width="10.7109375" bestFit="1" customWidth="1"/>
    <col min="4" max="4" width="42.42578125" customWidth="1"/>
    <col min="5" max="5" width="11.85546875" bestFit="1" customWidth="1"/>
    <col min="44" max="44" width="12.85546875" customWidth="1"/>
    <col min="46" max="46" width="12.85546875" customWidth="1"/>
  </cols>
  <sheetData>
    <row r="1" spans="1:48" s="12" customFormat="1" ht="82.5" x14ac:dyDescent="0.25">
      <c r="A1" s="51" t="s">
        <v>351</v>
      </c>
      <c r="B1" s="51" t="s">
        <v>74</v>
      </c>
      <c r="C1" s="51" t="s">
        <v>352</v>
      </c>
      <c r="D1" s="51"/>
      <c r="E1" s="52" t="s">
        <v>353</v>
      </c>
      <c r="F1" s="51" t="s">
        <v>73</v>
      </c>
      <c r="G1" s="51" t="s">
        <v>61</v>
      </c>
      <c r="H1" s="51" t="s">
        <v>75</v>
      </c>
      <c r="I1" s="51"/>
      <c r="J1" s="53" t="s">
        <v>84</v>
      </c>
      <c r="K1" s="53" t="s">
        <v>85</v>
      </c>
      <c r="L1" s="54" t="s">
        <v>416</v>
      </c>
      <c r="M1" s="54" t="s">
        <v>417</v>
      </c>
      <c r="N1" s="55" t="s">
        <v>97</v>
      </c>
      <c r="O1" s="55" t="s">
        <v>86</v>
      </c>
      <c r="P1" s="51" t="s">
        <v>420</v>
      </c>
      <c r="Q1" s="51" t="s">
        <v>421</v>
      </c>
      <c r="R1" s="56" t="s">
        <v>422</v>
      </c>
      <c r="S1" s="51" t="s">
        <v>419</v>
      </c>
      <c r="T1" s="51" t="s">
        <v>421</v>
      </c>
      <c r="U1" s="56" t="s">
        <v>422</v>
      </c>
      <c r="V1" s="51" t="s">
        <v>5</v>
      </c>
      <c r="W1" s="57" t="s">
        <v>58</v>
      </c>
      <c r="X1" s="56" t="s">
        <v>412</v>
      </c>
      <c r="Y1" s="56" t="s">
        <v>111</v>
      </c>
      <c r="Z1" s="56" t="s">
        <v>413</v>
      </c>
      <c r="AA1" s="56" t="s">
        <v>411</v>
      </c>
      <c r="AB1" s="56" t="s">
        <v>405</v>
      </c>
      <c r="AC1" s="70" t="s">
        <v>410</v>
      </c>
      <c r="AD1" s="56" t="s">
        <v>406</v>
      </c>
      <c r="AE1" s="56" t="s">
        <v>414</v>
      </c>
      <c r="AF1" s="56" t="s">
        <v>407</v>
      </c>
      <c r="AG1" s="56" t="s">
        <v>408</v>
      </c>
      <c r="AH1" s="56" t="s">
        <v>409</v>
      </c>
      <c r="AI1" s="56" t="s">
        <v>415</v>
      </c>
      <c r="AJ1" s="60" t="s">
        <v>501</v>
      </c>
      <c r="AK1" s="51" t="s">
        <v>0</v>
      </c>
      <c r="AL1" s="51" t="s">
        <v>1</v>
      </c>
      <c r="AM1" s="51" t="s">
        <v>2</v>
      </c>
      <c r="AN1" s="51" t="s">
        <v>3</v>
      </c>
      <c r="AO1" s="51" t="s">
        <v>4</v>
      </c>
      <c r="AP1" s="54" t="s">
        <v>112</v>
      </c>
      <c r="AQ1" s="51" t="s">
        <v>441</v>
      </c>
      <c r="AR1" s="51" t="s">
        <v>502</v>
      </c>
      <c r="AS1" s="51" t="s">
        <v>500</v>
      </c>
      <c r="AT1" s="51" t="s">
        <v>506</v>
      </c>
      <c r="AU1"/>
      <c r="AV1"/>
    </row>
    <row r="2" spans="1:48" s="12" customFormat="1" ht="99" x14ac:dyDescent="0.25">
      <c r="A2" s="13" t="s">
        <v>262</v>
      </c>
      <c r="B2" s="13" t="s">
        <v>263</v>
      </c>
      <c r="C2" s="13" t="s">
        <v>264</v>
      </c>
      <c r="D2" s="13" t="s">
        <v>185</v>
      </c>
      <c r="E2" s="47" t="s">
        <v>265</v>
      </c>
      <c r="F2" s="14">
        <v>41918</v>
      </c>
      <c r="G2" s="14" t="s">
        <v>66</v>
      </c>
      <c r="H2" s="7" t="s">
        <v>46</v>
      </c>
      <c r="I2" s="18" t="s">
        <v>81</v>
      </c>
      <c r="J2" s="9" t="s">
        <v>87</v>
      </c>
      <c r="K2" s="9">
        <v>4</v>
      </c>
      <c r="L2" s="9">
        <v>208</v>
      </c>
      <c r="M2" s="9">
        <f>L2/52</f>
        <v>4</v>
      </c>
      <c r="N2" s="10">
        <v>23.215622932800002</v>
      </c>
      <c r="O2" s="10">
        <f>N2*L2</f>
        <v>4828.8495700224003</v>
      </c>
      <c r="P2" s="13"/>
      <c r="Q2" s="13"/>
      <c r="R2" s="39"/>
      <c r="S2" s="13"/>
      <c r="T2" s="13"/>
      <c r="U2" s="39"/>
      <c r="V2" s="14"/>
      <c r="W2" s="1" t="s">
        <v>82</v>
      </c>
      <c r="X2" s="39"/>
      <c r="Y2" s="39"/>
      <c r="Z2" s="39">
        <f>O2*7.65%</f>
        <v>369.40699210671363</v>
      </c>
      <c r="AA2" s="39"/>
      <c r="AB2" s="39"/>
      <c r="AC2" s="68"/>
      <c r="AD2" s="39"/>
      <c r="AE2" s="39"/>
      <c r="AF2" s="39"/>
      <c r="AG2" s="39"/>
      <c r="AH2" s="39"/>
      <c r="AI2" s="39"/>
      <c r="AJ2" s="65" t="s">
        <v>376</v>
      </c>
      <c r="AK2" s="26">
        <v>2019</v>
      </c>
      <c r="AL2" s="13">
        <v>2024</v>
      </c>
      <c r="AM2" s="13">
        <v>2029</v>
      </c>
      <c r="AN2" s="13">
        <v>2034</v>
      </c>
      <c r="AO2" s="13">
        <v>2039</v>
      </c>
      <c r="AP2" s="43"/>
      <c r="AQ2" s="14" t="s">
        <v>444</v>
      </c>
      <c r="AR2" s="71" t="s">
        <v>478</v>
      </c>
      <c r="AS2" s="14" t="s">
        <v>442</v>
      </c>
      <c r="AT2" s="72">
        <v>43162</v>
      </c>
      <c r="AU2"/>
      <c r="AV2"/>
    </row>
    <row r="3" spans="1:48" s="12" customFormat="1" ht="33" x14ac:dyDescent="0.25">
      <c r="A3" s="13" t="s">
        <v>283</v>
      </c>
      <c r="B3" s="13" t="s">
        <v>284</v>
      </c>
      <c r="C3" s="13" t="s">
        <v>285</v>
      </c>
      <c r="D3" s="13" t="s">
        <v>218</v>
      </c>
      <c r="E3" s="47" t="s">
        <v>286</v>
      </c>
      <c r="F3" s="18">
        <v>38754</v>
      </c>
      <c r="G3" s="18" t="s">
        <v>66</v>
      </c>
      <c r="H3" s="8" t="s">
        <v>25</v>
      </c>
      <c r="I3" s="18" t="s">
        <v>81</v>
      </c>
      <c r="J3" s="9" t="s">
        <v>87</v>
      </c>
      <c r="K3" s="9">
        <v>5</v>
      </c>
      <c r="L3" s="9">
        <v>208</v>
      </c>
      <c r="M3" s="9">
        <f>L3/52</f>
        <v>4</v>
      </c>
      <c r="N3" s="10">
        <v>23.679935391456002</v>
      </c>
      <c r="O3" s="10">
        <f>N3*L3</f>
        <v>4925.4265614228489</v>
      </c>
      <c r="P3" s="13"/>
      <c r="Q3" s="13"/>
      <c r="R3" s="39"/>
      <c r="S3" s="13"/>
      <c r="T3" s="13"/>
      <c r="U3" s="39"/>
      <c r="V3" s="19"/>
      <c r="W3" s="2" t="s">
        <v>82</v>
      </c>
      <c r="X3" s="39"/>
      <c r="Y3" s="39"/>
      <c r="Z3" s="39">
        <f>O3*7.65%</f>
        <v>376.79513194884794</v>
      </c>
      <c r="AA3" s="39"/>
      <c r="AB3" s="39"/>
      <c r="AC3" s="68"/>
      <c r="AD3" s="39"/>
      <c r="AE3" s="39"/>
      <c r="AF3" s="39"/>
      <c r="AG3" s="39"/>
      <c r="AH3" s="39"/>
      <c r="AI3" s="39"/>
      <c r="AJ3" s="64" t="s">
        <v>368</v>
      </c>
      <c r="AK3" s="16">
        <v>2011</v>
      </c>
      <c r="AL3" s="16">
        <v>2016</v>
      </c>
      <c r="AM3" s="19">
        <v>2021</v>
      </c>
      <c r="AN3" s="19">
        <v>2026</v>
      </c>
      <c r="AO3" s="19">
        <v>2031</v>
      </c>
      <c r="AP3" s="44"/>
      <c r="AQ3" s="19" t="s">
        <v>444</v>
      </c>
      <c r="AR3" s="71" t="s">
        <v>483</v>
      </c>
      <c r="AS3" s="19"/>
      <c r="AT3"/>
      <c r="AU3"/>
      <c r="AV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H9" sqref="H9:H10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&amp;C&amp;D&amp;R&amp;T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 (2)</vt:lpstr>
      <vt:lpstr>Active</vt:lpstr>
      <vt:lpstr>Staff Totals</vt:lpstr>
      <vt:lpstr>Separated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Hartley</dc:creator>
  <cp:lastModifiedBy>Lisa Pappas</cp:lastModifiedBy>
  <cp:lastPrinted>2018-02-26T18:49:05Z</cp:lastPrinted>
  <dcterms:created xsi:type="dcterms:W3CDTF">2017-11-27T22:38:21Z</dcterms:created>
  <dcterms:modified xsi:type="dcterms:W3CDTF">2018-04-13T18:25:10Z</dcterms:modified>
</cp:coreProperties>
</file>