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kearby\Desktop\"/>
    </mc:Choice>
  </mc:AlternateContent>
  <bookViews>
    <workbookView xWindow="0" yWindow="0" windowWidth="21570" windowHeight="8160"/>
  </bookViews>
  <sheets>
    <sheet name="Summary" sheetId="1" r:id="rId1"/>
    <sheet name="Benefit Detai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7" i="1"/>
  <c r="AB7" i="2"/>
  <c r="BO8" i="2"/>
  <c r="BO9" i="2"/>
  <c r="BO10" i="2"/>
  <c r="BO11" i="2"/>
  <c r="BO12" i="2"/>
  <c r="BO13" i="2"/>
  <c r="BO14" i="2"/>
  <c r="BO15" i="2"/>
  <c r="BO16" i="2"/>
  <c r="BO17" i="2"/>
  <c r="BO18" i="2"/>
  <c r="BO19" i="2"/>
  <c r="BO20" i="2"/>
  <c r="BO21" i="2"/>
  <c r="BO22" i="2"/>
  <c r="BO23" i="2"/>
  <c r="BO24" i="2"/>
  <c r="BO25" i="2"/>
  <c r="BO26" i="2"/>
  <c r="BO27" i="2"/>
  <c r="BO28" i="2"/>
  <c r="BO29" i="2"/>
  <c r="BO30" i="2"/>
  <c r="BO31" i="2"/>
  <c r="BO32" i="2"/>
  <c r="BO33" i="2"/>
  <c r="BO34" i="2"/>
  <c r="BO35" i="2"/>
  <c r="BO7" i="2"/>
  <c r="BB8" i="2"/>
  <c r="BB9" i="2"/>
  <c r="BB10" i="2"/>
  <c r="BB11" i="2"/>
  <c r="BB12" i="2"/>
  <c r="BB13" i="2"/>
  <c r="BB14" i="2"/>
  <c r="BB15" i="2"/>
  <c r="BB16" i="2"/>
  <c r="BB17" i="2"/>
  <c r="BB18" i="2"/>
  <c r="BB19" i="2"/>
  <c r="BB20" i="2"/>
  <c r="BB21" i="2"/>
  <c r="BB22" i="2"/>
  <c r="BB23" i="2"/>
  <c r="BB24" i="2"/>
  <c r="BB25" i="2"/>
  <c r="BB26" i="2"/>
  <c r="BB27" i="2"/>
  <c r="BB28" i="2"/>
  <c r="BB29" i="2"/>
  <c r="BB30" i="2"/>
  <c r="BB31" i="2"/>
  <c r="BB32" i="2"/>
  <c r="BB33" i="2"/>
  <c r="BB34" i="2"/>
  <c r="BB35" i="2"/>
  <c r="BB7" i="2"/>
  <c r="AO7" i="2"/>
  <c r="AO8" i="2"/>
  <c r="AO9" i="2"/>
  <c r="AO13" i="2"/>
  <c r="AO14" i="2"/>
  <c r="AO15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33" i="2"/>
  <c r="AO34" i="2"/>
  <c r="AO35" i="2"/>
  <c r="AO12" i="2"/>
  <c r="AB13" i="2"/>
  <c r="AB14" i="2"/>
  <c r="H14" i="2" s="1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C44" i="2"/>
  <c r="AD44" i="2"/>
  <c r="AE44" i="2"/>
  <c r="AP41" i="2"/>
  <c r="AC42" i="2" s="1"/>
  <c r="AQ41" i="2"/>
  <c r="AD42" i="2" s="1"/>
  <c r="AR41" i="2"/>
  <c r="AE42" i="2" s="1"/>
  <c r="AC41" i="2"/>
  <c r="AD41" i="2"/>
  <c r="AE41" i="2"/>
  <c r="Y29" i="2"/>
  <c r="Y10" i="2"/>
  <c r="Q16" i="2"/>
  <c r="U40" i="2"/>
  <c r="U43" i="2" s="1"/>
  <c r="R16" i="2"/>
  <c r="P43" i="2"/>
  <c r="Q43" i="2"/>
  <c r="R43" i="2"/>
  <c r="S43" i="2"/>
  <c r="T43" i="2"/>
  <c r="V43" i="2"/>
  <c r="W43" i="2"/>
  <c r="X43" i="2"/>
  <c r="Y43" i="2"/>
  <c r="Z43" i="2"/>
  <c r="AA43" i="2"/>
  <c r="AB40" i="2"/>
  <c r="AB41" i="2"/>
  <c r="AB39" i="2"/>
  <c r="AB9" i="2"/>
  <c r="AB10" i="2"/>
  <c r="AB11" i="2"/>
  <c r="AB12" i="2"/>
  <c r="AB8" i="2"/>
  <c r="Q28" i="2" l="1"/>
  <c r="Q8" i="2"/>
  <c r="P36" i="2"/>
  <c r="P44" i="2" s="1"/>
  <c r="P8" i="2"/>
  <c r="P28" i="2"/>
  <c r="Y28" i="2"/>
  <c r="X28" i="2"/>
  <c r="W28" i="2"/>
  <c r="V28" i="2"/>
  <c r="U28" i="2"/>
  <c r="T28" i="2"/>
  <c r="S28" i="2"/>
  <c r="R28" i="2"/>
  <c r="S16" i="2"/>
  <c r="T16" i="2"/>
  <c r="U16" i="2"/>
  <c r="X8" i="2"/>
  <c r="W8" i="2"/>
  <c r="V8" i="2"/>
  <c r="U8" i="2"/>
  <c r="T8" i="2"/>
  <c r="S8" i="2"/>
  <c r="R8" i="2"/>
  <c r="Y8" i="2"/>
  <c r="Z28" i="2"/>
  <c r="Z8" i="2"/>
  <c r="AA9" i="2"/>
  <c r="Z9" i="2"/>
  <c r="AA8" i="2"/>
  <c r="Z29" i="2"/>
  <c r="AA27" i="2"/>
  <c r="Z27" i="2" s="1"/>
  <c r="AA28" i="2"/>
  <c r="Z10" i="2"/>
  <c r="AA10" i="2"/>
  <c r="AA14" i="2"/>
  <c r="Z14" i="2" s="1"/>
  <c r="AJ44" i="2"/>
  <c r="AK44" i="2"/>
  <c r="AL44" i="2"/>
  <c r="AM44" i="2"/>
  <c r="AN44" i="2"/>
  <c r="AF44" i="2"/>
  <c r="AG44" i="2"/>
  <c r="AH44" i="2"/>
  <c r="AV39" i="2"/>
  <c r="AI39" i="2"/>
  <c r="AV40" i="2"/>
  <c r="AJ42" i="2"/>
  <c r="AK42" i="2"/>
  <c r="AL42" i="2"/>
  <c r="AM42" i="2"/>
  <c r="AN42" i="2"/>
  <c r="AU40" i="2"/>
  <c r="AH40" i="2"/>
  <c r="AH41" i="2"/>
  <c r="AU39" i="2"/>
  <c r="AH39" i="2"/>
  <c r="AF42" i="2"/>
  <c r="AG42" i="2"/>
  <c r="AV10" i="2"/>
  <c r="AV36" i="2" s="1"/>
  <c r="AI10" i="2"/>
  <c r="AS41" i="2"/>
  <c r="AT41" i="2"/>
  <c r="AU41" i="2"/>
  <c r="AV41" i="2"/>
  <c r="AW41" i="2"/>
  <c r="AX41" i="2"/>
  <c r="AY41" i="2"/>
  <c r="AZ41" i="2"/>
  <c r="AF41" i="2"/>
  <c r="AG41" i="2"/>
  <c r="AI41" i="2"/>
  <c r="AJ41" i="2"/>
  <c r="AK41" i="2"/>
  <c r="AL41" i="2"/>
  <c r="AM41" i="2"/>
  <c r="BA41" i="2"/>
  <c r="AN41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P36" i="2"/>
  <c r="AQ36" i="2"/>
  <c r="AR36" i="2"/>
  <c r="AS36" i="2"/>
  <c r="AT36" i="2"/>
  <c r="AU36" i="2"/>
  <c r="AW36" i="2"/>
  <c r="AX36" i="2"/>
  <c r="AY36" i="2"/>
  <c r="AZ36" i="2"/>
  <c r="BA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H7" i="2"/>
  <c r="AO10" i="2"/>
  <c r="AO11" i="2"/>
  <c r="J36" i="2"/>
  <c r="I36" i="2"/>
  <c r="G36" i="2"/>
  <c r="F36" i="2"/>
  <c r="S36" i="1"/>
  <c r="R36" i="1"/>
  <c r="Q36" i="1"/>
  <c r="P36" i="1"/>
  <c r="G36" i="1"/>
  <c r="I36" i="1"/>
  <c r="J36" i="1"/>
  <c r="H36" i="1"/>
  <c r="Y36" i="2" l="1"/>
  <c r="Y44" i="2" s="1"/>
  <c r="X36" i="2"/>
  <c r="X44" i="2" s="1"/>
  <c r="W36" i="2"/>
  <c r="W44" i="2" s="1"/>
  <c r="Z36" i="2"/>
  <c r="Z44" i="2" s="1"/>
  <c r="AA36" i="2"/>
  <c r="AA44" i="2" s="1"/>
  <c r="AB36" i="2"/>
  <c r="AI42" i="2"/>
  <c r="AI44" i="2" s="1"/>
  <c r="AH42" i="2"/>
  <c r="H34" i="2"/>
  <c r="AO36" i="2"/>
  <c r="H32" i="2"/>
  <c r="H24" i="2"/>
  <c r="H20" i="2"/>
  <c r="H16" i="2"/>
  <c r="H12" i="2"/>
  <c r="H33" i="2"/>
  <c r="H25" i="2"/>
  <c r="H21" i="2"/>
  <c r="H17" i="2"/>
  <c r="H30" i="2"/>
  <c r="H26" i="2"/>
  <c r="H22" i="2"/>
  <c r="H18" i="2"/>
  <c r="H10" i="2"/>
  <c r="H13" i="2"/>
  <c r="H31" i="2"/>
  <c r="H27" i="2"/>
  <c r="H23" i="2"/>
  <c r="H19" i="2"/>
  <c r="H11" i="2"/>
  <c r="H29" i="2"/>
  <c r="H8" i="2"/>
  <c r="H9" i="2"/>
  <c r="H28" i="2"/>
  <c r="BB36" i="2"/>
  <c r="H15" i="2"/>
  <c r="BO36" i="2"/>
  <c r="V36" i="2" l="1"/>
  <c r="V44" i="2" s="1"/>
  <c r="H36" i="2"/>
  <c r="U36" i="2" l="1"/>
  <c r="U44" i="2" s="1"/>
  <c r="T36" i="2" l="1"/>
  <c r="T44" i="2" s="1"/>
  <c r="S36" i="2" l="1"/>
  <c r="S44" i="2" s="1"/>
  <c r="R36" i="2" l="1"/>
  <c r="R44" i="2" s="1"/>
  <c r="Q36" i="2" l="1"/>
  <c r="Q44" i="2" s="1"/>
</calcChain>
</file>

<file path=xl/sharedStrings.xml><?xml version="1.0" encoding="utf-8"?>
<sst xmlns="http://schemas.openxmlformats.org/spreadsheetml/2006/main" count="339" uniqueCount="101">
  <si>
    <t>Employee</t>
  </si>
  <si>
    <t>Michele Bauman</t>
  </si>
  <si>
    <t>Cynthia Brust</t>
  </si>
  <si>
    <t>Alexander Chlewcki</t>
  </si>
  <si>
    <t>Jackie A. Cunningham</t>
  </si>
  <si>
    <t>Catherine M. deGroh</t>
  </si>
  <si>
    <t>Lisa A. DeLaMar</t>
  </si>
  <si>
    <t>Robert C. Ditton</t>
  </si>
  <si>
    <t>Patrick P. Duby</t>
  </si>
  <si>
    <t>Ricardo Farias</t>
  </si>
  <si>
    <t>Chris O. Gonzalez</t>
  </si>
  <si>
    <t>Jeanne L. Kearby</t>
  </si>
  <si>
    <t>Robert D. Kula</t>
  </si>
  <si>
    <t>Christopher Larson</t>
  </si>
  <si>
    <t>Paul Law</t>
  </si>
  <si>
    <t>Candy A. Leatherman</t>
  </si>
  <si>
    <t>David S. McArtin</t>
  </si>
  <si>
    <t>William McNeill</t>
  </si>
  <si>
    <t>Jacob Neff</t>
  </si>
  <si>
    <t>Suzanne Ogden</t>
  </si>
  <si>
    <t>Lisa M. Rusch</t>
  </si>
  <si>
    <t>Guadalupe Somerville</t>
  </si>
  <si>
    <t>Richard M. Watts</t>
  </si>
  <si>
    <t>Robin M. Vidone-O'Donnell</t>
  </si>
  <si>
    <t>Steven Vaughn</t>
  </si>
  <si>
    <t>Terrance D. Westbrook</t>
  </si>
  <si>
    <t>Terry Wilke</t>
  </si>
  <si>
    <t>Anthony J Vallango Jr</t>
  </si>
  <si>
    <t>Anthony R Vallango</t>
  </si>
  <si>
    <t>Highway</t>
  </si>
  <si>
    <t>General Assistance/Town</t>
  </si>
  <si>
    <t>Town</t>
  </si>
  <si>
    <t>General Assistance</t>
  </si>
  <si>
    <t>Deputy Assessor</t>
  </si>
  <si>
    <t>Forman</t>
  </si>
  <si>
    <t>Heavy Equipment Operator</t>
  </si>
  <si>
    <t>Seasonal Driver</t>
  </si>
  <si>
    <t>Assessor</t>
  </si>
  <si>
    <t>Bus Driver</t>
  </si>
  <si>
    <t>Supervisor</t>
  </si>
  <si>
    <t>Trustee</t>
  </si>
  <si>
    <t>Office Manager</t>
  </si>
  <si>
    <t>Case Worker/Office Manager</t>
  </si>
  <si>
    <t>Case Worker</t>
  </si>
  <si>
    <t>Operations Assistant</t>
  </si>
  <si>
    <t>Clerk</t>
  </si>
  <si>
    <t>Highway Commissioner</t>
  </si>
  <si>
    <t>Pay Type</t>
  </si>
  <si>
    <t>Hourly</t>
  </si>
  <si>
    <t>Salary</t>
  </si>
  <si>
    <t>Monthly</t>
  </si>
  <si>
    <t>Paid</t>
  </si>
  <si>
    <t>Compensation</t>
  </si>
  <si>
    <t>Reimbursements</t>
  </si>
  <si>
    <t>Avon Township</t>
  </si>
  <si>
    <t>FOIA Request - 4/16/18</t>
  </si>
  <si>
    <t>2017 Payroll and Related Expenses</t>
  </si>
  <si>
    <t>Department</t>
  </si>
  <si>
    <t>Title</t>
  </si>
  <si>
    <t>Employer Benefits</t>
  </si>
  <si>
    <t>IMRF</t>
  </si>
  <si>
    <t>Insurance</t>
  </si>
  <si>
    <t>Other</t>
  </si>
  <si>
    <t>Other Expense</t>
  </si>
  <si>
    <t>Totals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</si>
  <si>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</si>
  <si>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</si>
  <si>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</si>
  <si>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</si>
  <si>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</si>
  <si>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</si>
  <si>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</si>
  <si>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</si>
  <si>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</si>
  <si>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</si>
  <si>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</si>
  <si>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</si>
  <si>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Employer Paid Insurance Costs - Health/Dental/Vision/Life</t>
  </si>
  <si>
    <t>Total Health</t>
  </si>
  <si>
    <t>Total Dental</t>
  </si>
  <si>
    <t>Total Vision</t>
  </si>
  <si>
    <t>Total Life/AD&amp;D</t>
  </si>
  <si>
    <t xml:space="preserve">Paid </t>
  </si>
  <si>
    <t>BCBS</t>
  </si>
  <si>
    <t>Black Wolf</t>
  </si>
  <si>
    <t>Total Paid</t>
  </si>
  <si>
    <t>Difference</t>
  </si>
  <si>
    <t>Monthly Billing Fees</t>
  </si>
  <si>
    <t>Medova</t>
  </si>
  <si>
    <t xml:space="preserve">Base </t>
  </si>
  <si>
    <t>Pay</t>
  </si>
  <si>
    <t>$100/Meeting</t>
  </si>
  <si>
    <t>$30.40/Hr</t>
  </si>
  <si>
    <t>$21.75/Hr</t>
  </si>
  <si>
    <t>$24.75/Hr</t>
  </si>
  <si>
    <t>$12/Hr</t>
  </si>
  <si>
    <t>$22.75/Hr</t>
  </si>
  <si>
    <t>$22.40/Hr</t>
  </si>
  <si>
    <t>Insurance*</t>
  </si>
  <si>
    <t>$15/Hr</t>
  </si>
  <si>
    <t>*Gross Coverage for Medical, Dental, Vision and Life.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</si>
</sst>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49" fontId="4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43" fontId="0" fillId="0" borderId="0" xfId="1" applyFont="1"/>
    <xf numFmtId="0" fontId="2" fillId="0" borderId="0" xfId="0" applyFont="1"/>
    <xf numFmtId="43" fontId="0" fillId="0" borderId="0" xfId="0" applyNumberFormat="1"/>
    <xf numFmtId="0" fontId="5" fillId="0" borderId="0" xfId="0" applyFont="1" applyAlignment="1">
      <alignment horizontal="center"/>
    </xf>
    <xf numFmtId="6" fontId="0" fillId="0" borderId="0" xfId="0" applyNumberFormat="1" applyAlignment="1">
      <alignment horizontal="center"/>
    </xf>
    <xf numFmtId="44" fontId="0" fillId="0" borderId="2" xfId="2" applyFont="1" applyBorder="1"/>
    <xf numFmtId="0" fontId="0" fillId="0" borderId="0" xfId="0" applyAlignment="1">
      <alignment horizontal="center"/>
    </xf>
    <xf numFmtId="43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abSelected="1" workbookViewId="0"/>
  </sheetViews>
  <sheetFormatPr defaultRowHeight="15" x14ac:dyDescent="0.25"/>
  <cols>
    <col min="1" max="1" width="4.85546875" customWidth="1"/>
    <col min="2" max="2" width="22.42578125" bestFit="1" customWidth="1"/>
    <col min="3" max="3" width="22.42578125" customWidth="1"/>
    <col min="4" max="4" width="27.140625" customWidth="1"/>
    <col min="5" max="5" width="10.85546875" bestFit="1" customWidth="1"/>
    <col min="6" max="6" width="13.42578125" bestFit="1" customWidth="1"/>
    <col min="7" max="7" width="14" bestFit="1" customWidth="1"/>
    <col min="8" max="9" width="14" customWidth="1"/>
    <col min="10" max="10" width="16.28515625" bestFit="1" customWidth="1"/>
    <col min="11" max="11" width="5.140625" customWidth="1"/>
  </cols>
  <sheetData>
    <row r="1" spans="1:19" x14ac:dyDescent="0.25">
      <c r="A1" s="7" t="s">
        <v>54</v>
      </c>
    </row>
    <row r="2" spans="1:19" x14ac:dyDescent="0.25">
      <c r="A2" s="7" t="s">
        <v>55</v>
      </c>
      <c r="D2" t="s">
        <v>100</v>
      </c>
    </row>
    <row r="3" spans="1:19" x14ac:dyDescent="0.25">
      <c r="A3" s="7" t="s">
        <v>56</v>
      </c>
    </row>
    <row r="5" spans="1:19" x14ac:dyDescent="0.25">
      <c r="F5" s="2" t="s">
        <v>89</v>
      </c>
      <c r="G5" s="2" t="s">
        <v>52</v>
      </c>
      <c r="H5" s="13" t="s">
        <v>59</v>
      </c>
      <c r="I5" s="13"/>
      <c r="J5" s="2" t="s">
        <v>63</v>
      </c>
      <c r="P5" s="12"/>
      <c r="Q5" s="12"/>
      <c r="R5" s="12"/>
      <c r="S5" s="12"/>
    </row>
    <row r="6" spans="1:19" x14ac:dyDescent="0.25">
      <c r="B6" s="3" t="s">
        <v>0</v>
      </c>
      <c r="C6" s="3" t="s">
        <v>57</v>
      </c>
      <c r="D6" s="3" t="s">
        <v>58</v>
      </c>
      <c r="E6" s="5" t="s">
        <v>47</v>
      </c>
      <c r="F6" s="5" t="s">
        <v>90</v>
      </c>
      <c r="G6" s="5" t="s">
        <v>51</v>
      </c>
      <c r="H6" s="5" t="s">
        <v>60</v>
      </c>
      <c r="I6" s="5" t="s">
        <v>98</v>
      </c>
      <c r="J6" s="5" t="s">
        <v>53</v>
      </c>
      <c r="P6" s="9"/>
      <c r="Q6" s="9"/>
      <c r="R6" s="9"/>
      <c r="S6" s="9"/>
    </row>
    <row r="7" spans="1:19" x14ac:dyDescent="0.25">
      <c r="B7" s="1" t="s">
        <v>3</v>
      </c>
      <c r="C7" s="4" t="s">
        <v>29</v>
      </c>
      <c r="D7" s="2" t="s">
        <v>36</v>
      </c>
      <c r="E7" s="2" t="s">
        <v>48</v>
      </c>
      <c r="F7" s="2" t="s">
        <v>93</v>
      </c>
      <c r="G7" s="6">
        <v>1424.6399999999999</v>
      </c>
      <c r="H7" s="6">
        <v>0</v>
      </c>
      <c r="I7" s="6">
        <f>+'Benefit Detail'!H7</f>
        <v>0</v>
      </c>
      <c r="J7" s="6">
        <v>0</v>
      </c>
    </row>
    <row r="8" spans="1:19" x14ac:dyDescent="0.25">
      <c r="B8" s="1" t="s">
        <v>27</v>
      </c>
      <c r="C8" s="4" t="s">
        <v>29</v>
      </c>
      <c r="D8" s="2" t="s">
        <v>34</v>
      </c>
      <c r="E8" s="2" t="s">
        <v>48</v>
      </c>
      <c r="F8" s="2" t="s">
        <v>92</v>
      </c>
      <c r="G8" s="6">
        <v>66314.45</v>
      </c>
      <c r="H8" s="6">
        <v>3388.74</v>
      </c>
      <c r="I8" s="6">
        <f>+'Benefit Detail'!H8</f>
        <v>17178.27</v>
      </c>
      <c r="J8" s="6">
        <v>0</v>
      </c>
    </row>
    <row r="9" spans="1:19" x14ac:dyDescent="0.25">
      <c r="B9" s="1" t="s">
        <v>28</v>
      </c>
      <c r="C9" s="4" t="s">
        <v>29</v>
      </c>
      <c r="D9" s="2" t="s">
        <v>35</v>
      </c>
      <c r="E9" s="2" t="s">
        <v>48</v>
      </c>
      <c r="F9" s="2" t="s">
        <v>94</v>
      </c>
      <c r="G9" s="6">
        <v>53207.880000000005</v>
      </c>
      <c r="H9" s="6">
        <v>2718.94</v>
      </c>
      <c r="I9" s="6">
        <f>+'Benefit Detail'!H9</f>
        <v>17605.14</v>
      </c>
      <c r="J9" s="6">
        <v>0</v>
      </c>
    </row>
    <row r="10" spans="1:19" x14ac:dyDescent="0.25">
      <c r="B10" s="1" t="s">
        <v>15</v>
      </c>
      <c r="C10" s="4" t="s">
        <v>30</v>
      </c>
      <c r="D10" s="2" t="s">
        <v>42</v>
      </c>
      <c r="E10" s="2" t="s">
        <v>49</v>
      </c>
      <c r="F10" s="10">
        <v>36000</v>
      </c>
      <c r="G10" s="6">
        <v>22153.919999999991</v>
      </c>
      <c r="H10" s="6">
        <v>1132</v>
      </c>
      <c r="I10" s="6">
        <f>+'Benefit Detail'!H10</f>
        <v>7138.72</v>
      </c>
      <c r="J10" s="6">
        <v>67.430000000000007</v>
      </c>
    </row>
    <row r="11" spans="1:19" x14ac:dyDescent="0.25">
      <c r="B11" s="1" t="s">
        <v>5</v>
      </c>
      <c r="C11" s="4" t="s">
        <v>31</v>
      </c>
      <c r="D11" s="2" t="s">
        <v>40</v>
      </c>
      <c r="E11" s="2" t="s">
        <v>50</v>
      </c>
      <c r="F11" s="2" t="s">
        <v>91</v>
      </c>
      <c r="G11" s="6">
        <v>988.33999999999992</v>
      </c>
      <c r="H11" s="6">
        <v>0</v>
      </c>
      <c r="I11" s="6">
        <f>+'Benefit Detail'!H11</f>
        <v>0</v>
      </c>
      <c r="J11" s="6">
        <v>0</v>
      </c>
    </row>
    <row r="12" spans="1:19" x14ac:dyDescent="0.25">
      <c r="B12" s="1" t="s">
        <v>10</v>
      </c>
      <c r="C12" s="4" t="s">
        <v>32</v>
      </c>
      <c r="D12" s="2" t="s">
        <v>44</v>
      </c>
      <c r="E12" s="2" t="s">
        <v>48</v>
      </c>
      <c r="F12" s="2" t="s">
        <v>95</v>
      </c>
      <c r="G12" s="6">
        <v>4400.88</v>
      </c>
      <c r="H12" s="6">
        <v>0</v>
      </c>
      <c r="I12" s="6">
        <f>+'Benefit Detail'!H12</f>
        <v>0</v>
      </c>
      <c r="J12" s="6">
        <v>0</v>
      </c>
    </row>
    <row r="13" spans="1:19" x14ac:dyDescent="0.25">
      <c r="B13" s="1" t="s">
        <v>13</v>
      </c>
      <c r="C13" s="4" t="s">
        <v>31</v>
      </c>
      <c r="D13" s="2" t="s">
        <v>40</v>
      </c>
      <c r="E13" s="2" t="s">
        <v>50</v>
      </c>
      <c r="F13" s="2" t="s">
        <v>91</v>
      </c>
      <c r="G13" s="6">
        <v>988.34999999999991</v>
      </c>
      <c r="H13" s="6">
        <v>0</v>
      </c>
      <c r="I13" s="6">
        <f>+'Benefit Detail'!H13</f>
        <v>0</v>
      </c>
      <c r="J13" s="6">
        <v>0</v>
      </c>
    </row>
    <row r="14" spans="1:19" x14ac:dyDescent="0.25">
      <c r="B14" s="1" t="s">
        <v>2</v>
      </c>
      <c r="C14" s="4" t="s">
        <v>37</v>
      </c>
      <c r="D14" s="2" t="s">
        <v>33</v>
      </c>
      <c r="E14" s="2" t="s">
        <v>49</v>
      </c>
      <c r="F14" s="10">
        <v>37616</v>
      </c>
      <c r="G14" s="6">
        <v>37447.299999999996</v>
      </c>
      <c r="H14" s="6">
        <v>1913.58</v>
      </c>
      <c r="I14" s="6">
        <f>+'Benefit Detail'!H14</f>
        <v>20215.72</v>
      </c>
      <c r="J14" s="6">
        <v>0</v>
      </c>
    </row>
    <row r="15" spans="1:19" x14ac:dyDescent="0.25">
      <c r="B15" s="1" t="s">
        <v>16</v>
      </c>
      <c r="C15" s="4" t="s">
        <v>31</v>
      </c>
      <c r="D15" s="2" t="s">
        <v>41</v>
      </c>
      <c r="E15" s="2" t="s">
        <v>49</v>
      </c>
      <c r="F15" s="10">
        <v>52000</v>
      </c>
      <c r="G15" s="6">
        <v>31084.619999999995</v>
      </c>
      <c r="H15" s="6">
        <v>1191.43</v>
      </c>
      <c r="I15" s="6">
        <f>+'Benefit Detail'!H15</f>
        <v>588.56999999999994</v>
      </c>
      <c r="J15" s="6">
        <v>0</v>
      </c>
    </row>
    <row r="16" spans="1:19" x14ac:dyDescent="0.25">
      <c r="B16" s="1" t="s">
        <v>21</v>
      </c>
      <c r="C16" s="4" t="s">
        <v>31</v>
      </c>
      <c r="D16" s="2" t="s">
        <v>42</v>
      </c>
      <c r="E16" s="2" t="s">
        <v>49</v>
      </c>
      <c r="F16" s="10">
        <v>35000</v>
      </c>
      <c r="G16" s="6">
        <v>25642.269999999997</v>
      </c>
      <c r="H16" s="6">
        <v>1310.32</v>
      </c>
      <c r="I16" s="6">
        <f>+'Benefit Detail'!H16</f>
        <v>4857.57</v>
      </c>
      <c r="J16" s="6">
        <v>127.57</v>
      </c>
    </row>
    <row r="17" spans="2:10" x14ac:dyDescent="0.25">
      <c r="B17" s="1" t="s">
        <v>4</v>
      </c>
      <c r="C17" s="4" t="s">
        <v>32</v>
      </c>
      <c r="D17" s="2" t="s">
        <v>43</v>
      </c>
      <c r="E17" s="2" t="s">
        <v>48</v>
      </c>
      <c r="F17" s="2" t="s">
        <v>99</v>
      </c>
      <c r="G17" s="6">
        <v>9386.25</v>
      </c>
      <c r="H17" s="6">
        <v>0</v>
      </c>
      <c r="I17" s="6">
        <f>+'Benefit Detail'!H17</f>
        <v>0</v>
      </c>
      <c r="J17" s="6">
        <v>0</v>
      </c>
    </row>
    <row r="18" spans="2:10" x14ac:dyDescent="0.25">
      <c r="B18" s="1" t="s">
        <v>18</v>
      </c>
      <c r="C18" s="4" t="s">
        <v>31</v>
      </c>
      <c r="D18" s="2" t="s">
        <v>40</v>
      </c>
      <c r="E18" s="2" t="s">
        <v>50</v>
      </c>
      <c r="F18" s="2" t="s">
        <v>91</v>
      </c>
      <c r="G18" s="6">
        <v>300</v>
      </c>
      <c r="H18" s="6">
        <v>0</v>
      </c>
      <c r="I18" s="6">
        <f>+'Benefit Detail'!H18</f>
        <v>0</v>
      </c>
      <c r="J18" s="6">
        <v>0</v>
      </c>
    </row>
    <row r="19" spans="2:10" x14ac:dyDescent="0.25">
      <c r="B19" s="1" t="s">
        <v>11</v>
      </c>
      <c r="C19" s="4" t="s">
        <v>31</v>
      </c>
      <c r="D19" s="2" t="s">
        <v>45</v>
      </c>
      <c r="E19" s="2" t="s">
        <v>49</v>
      </c>
      <c r="F19" s="10">
        <v>20000</v>
      </c>
      <c r="G19" s="6">
        <v>20381.179999999997</v>
      </c>
      <c r="H19" s="6">
        <v>0</v>
      </c>
      <c r="I19" s="6">
        <f>+'Benefit Detail'!H19</f>
        <v>140.32</v>
      </c>
      <c r="J19" s="6">
        <v>3455.28</v>
      </c>
    </row>
    <row r="20" spans="2:10" x14ac:dyDescent="0.25">
      <c r="B20" s="1" t="s">
        <v>6</v>
      </c>
      <c r="C20" s="4" t="s">
        <v>31</v>
      </c>
      <c r="D20" s="2" t="s">
        <v>40</v>
      </c>
      <c r="E20" s="2" t="s">
        <v>50</v>
      </c>
      <c r="F20" s="2" t="s">
        <v>91</v>
      </c>
      <c r="G20" s="6">
        <v>988.33999999999992</v>
      </c>
      <c r="H20" s="6">
        <v>0</v>
      </c>
      <c r="I20" s="6">
        <f>+'Benefit Detail'!H20</f>
        <v>0</v>
      </c>
      <c r="J20" s="6">
        <v>0</v>
      </c>
    </row>
    <row r="21" spans="2:10" x14ac:dyDescent="0.25">
      <c r="B21" s="1" t="s">
        <v>20</v>
      </c>
      <c r="C21" s="4" t="s">
        <v>31</v>
      </c>
      <c r="D21" s="2" t="s">
        <v>39</v>
      </c>
      <c r="E21" s="2" t="s">
        <v>49</v>
      </c>
      <c r="F21" s="10">
        <v>56173</v>
      </c>
      <c r="G21" s="6">
        <v>21605</v>
      </c>
      <c r="H21" s="6">
        <v>1104</v>
      </c>
      <c r="I21" s="6">
        <f>+'Benefit Detail'!H21</f>
        <v>56.32</v>
      </c>
      <c r="J21" s="6">
        <v>0</v>
      </c>
    </row>
    <row r="22" spans="2:10" x14ac:dyDescent="0.25">
      <c r="B22" s="1" t="s">
        <v>1</v>
      </c>
      <c r="C22" s="4" t="s">
        <v>31</v>
      </c>
      <c r="D22" s="2" t="s">
        <v>40</v>
      </c>
      <c r="E22" s="2" t="s">
        <v>50</v>
      </c>
      <c r="F22" s="2" t="s">
        <v>91</v>
      </c>
      <c r="G22" s="6">
        <v>600</v>
      </c>
      <c r="H22" s="6">
        <v>0</v>
      </c>
      <c r="I22" s="6">
        <f>+'Benefit Detail'!H22</f>
        <v>0</v>
      </c>
      <c r="J22" s="6">
        <v>423.99</v>
      </c>
    </row>
    <row r="23" spans="2:10" x14ac:dyDescent="0.25">
      <c r="B23" s="1" t="s">
        <v>8</v>
      </c>
      <c r="C23" s="4" t="s">
        <v>31</v>
      </c>
      <c r="D23" s="2" t="s">
        <v>40</v>
      </c>
      <c r="E23" s="2" t="s">
        <v>50</v>
      </c>
      <c r="F23" s="2" t="s">
        <v>91</v>
      </c>
      <c r="G23" s="6">
        <v>600</v>
      </c>
      <c r="H23" s="6">
        <v>15.33</v>
      </c>
      <c r="I23" s="6">
        <f>+'Benefit Detail'!H23</f>
        <v>0</v>
      </c>
      <c r="J23" s="6">
        <v>400</v>
      </c>
    </row>
    <row r="24" spans="2:10" x14ac:dyDescent="0.25">
      <c r="B24" s="1" t="s">
        <v>14</v>
      </c>
      <c r="C24" s="4" t="s">
        <v>31</v>
      </c>
      <c r="D24" s="2" t="s">
        <v>40</v>
      </c>
      <c r="E24" s="2" t="s">
        <v>50</v>
      </c>
      <c r="F24" s="2" t="s">
        <v>91</v>
      </c>
      <c r="G24" s="6">
        <v>700</v>
      </c>
      <c r="H24" s="6">
        <v>0</v>
      </c>
      <c r="I24" s="6">
        <f>+'Benefit Detail'!H24</f>
        <v>0</v>
      </c>
      <c r="J24" s="6">
        <v>0</v>
      </c>
    </row>
    <row r="25" spans="2:10" x14ac:dyDescent="0.25">
      <c r="B25" s="1" t="s">
        <v>9</v>
      </c>
      <c r="C25" s="4" t="s">
        <v>29</v>
      </c>
      <c r="D25" s="2" t="s">
        <v>36</v>
      </c>
      <c r="E25" s="2" t="s">
        <v>48</v>
      </c>
      <c r="F25" s="2" t="s">
        <v>97</v>
      </c>
      <c r="G25" s="6">
        <v>14792</v>
      </c>
      <c r="H25" s="6">
        <v>0</v>
      </c>
      <c r="I25" s="6">
        <f>+'Benefit Detail'!H25</f>
        <v>0</v>
      </c>
      <c r="J25" s="6">
        <v>0</v>
      </c>
    </row>
    <row r="26" spans="2:10" x14ac:dyDescent="0.25">
      <c r="B26" s="1" t="s">
        <v>22</v>
      </c>
      <c r="C26" s="4" t="s">
        <v>37</v>
      </c>
      <c r="D26" s="2" t="s">
        <v>33</v>
      </c>
      <c r="E26" s="2" t="s">
        <v>49</v>
      </c>
      <c r="F26" s="10">
        <v>42987</v>
      </c>
      <c r="G26" s="6">
        <v>42794.349999999984</v>
      </c>
      <c r="H26" s="6">
        <v>2186.89</v>
      </c>
      <c r="I26" s="6">
        <f>+'Benefit Detail'!H26</f>
        <v>14514.77</v>
      </c>
      <c r="J26" s="6">
        <v>960.01</v>
      </c>
    </row>
    <row r="27" spans="2:10" x14ac:dyDescent="0.25">
      <c r="B27" s="1" t="s">
        <v>7</v>
      </c>
      <c r="C27" s="4" t="s">
        <v>37</v>
      </c>
      <c r="D27" s="2" t="s">
        <v>37</v>
      </c>
      <c r="E27" s="2" t="s">
        <v>49</v>
      </c>
      <c r="F27" s="10">
        <v>60145</v>
      </c>
      <c r="G27" s="6">
        <v>60144.900000000023</v>
      </c>
      <c r="H27" s="6">
        <v>3073.46</v>
      </c>
      <c r="I27" s="6">
        <f>+'Benefit Detail'!H27</f>
        <v>18851.820000000003</v>
      </c>
      <c r="J27" s="6">
        <v>438.95</v>
      </c>
    </row>
    <row r="28" spans="2:10" x14ac:dyDescent="0.25">
      <c r="B28" s="1" t="s">
        <v>12</v>
      </c>
      <c r="C28" s="4" t="s">
        <v>29</v>
      </c>
      <c r="D28" s="2" t="s">
        <v>46</v>
      </c>
      <c r="E28" s="2" t="s">
        <v>49</v>
      </c>
      <c r="F28" s="10">
        <v>64000</v>
      </c>
      <c r="G28" s="6">
        <v>60797.340000000011</v>
      </c>
      <c r="H28" s="6">
        <v>3106.68</v>
      </c>
      <c r="I28" s="6">
        <f>+'Benefit Detail'!H28</f>
        <v>19574.515000000003</v>
      </c>
      <c r="J28" s="6">
        <v>9.75</v>
      </c>
    </row>
    <row r="29" spans="2:10" x14ac:dyDescent="0.25">
      <c r="B29" s="1" t="s">
        <v>23</v>
      </c>
      <c r="C29" s="4" t="s">
        <v>37</v>
      </c>
      <c r="D29" s="2" t="s">
        <v>33</v>
      </c>
      <c r="E29" s="2" t="s">
        <v>49</v>
      </c>
      <c r="F29" s="10">
        <v>48904</v>
      </c>
      <c r="G29" s="6">
        <v>48684.839999999975</v>
      </c>
      <c r="H29" s="6">
        <v>2487.92</v>
      </c>
      <c r="I29" s="6">
        <f>+'Benefit Detail'!H29</f>
        <v>16413.45</v>
      </c>
      <c r="J29" s="6">
        <v>857.43</v>
      </c>
    </row>
    <row r="30" spans="2:10" x14ac:dyDescent="0.25">
      <c r="B30" s="1" t="s">
        <v>24</v>
      </c>
      <c r="C30" s="4" t="s">
        <v>31</v>
      </c>
      <c r="D30" s="2" t="s">
        <v>40</v>
      </c>
      <c r="E30" s="2" t="s">
        <v>50</v>
      </c>
      <c r="F30" s="2" t="s">
        <v>91</v>
      </c>
      <c r="G30" s="6">
        <v>600</v>
      </c>
      <c r="H30" s="6">
        <v>0</v>
      </c>
      <c r="I30" s="6">
        <f>+'Benefit Detail'!H30</f>
        <v>0</v>
      </c>
      <c r="J30" s="6">
        <v>0</v>
      </c>
    </row>
    <row r="31" spans="2:10" x14ac:dyDescent="0.25">
      <c r="B31" s="1" t="s">
        <v>19</v>
      </c>
      <c r="C31" s="4" t="s">
        <v>29</v>
      </c>
      <c r="D31" s="2" t="s">
        <v>38</v>
      </c>
      <c r="E31" s="2" t="s">
        <v>48</v>
      </c>
      <c r="F31" s="2" t="s">
        <v>96</v>
      </c>
      <c r="G31" s="6">
        <v>41427.75</v>
      </c>
      <c r="H31" s="6">
        <v>2117.04</v>
      </c>
      <c r="I31" s="6">
        <f>+'Benefit Detail'!H31</f>
        <v>140.32</v>
      </c>
      <c r="J31" s="6">
        <v>0</v>
      </c>
    </row>
    <row r="32" spans="2:10" x14ac:dyDescent="0.25">
      <c r="B32" s="1" t="s">
        <v>25</v>
      </c>
      <c r="C32" s="4" t="s">
        <v>29</v>
      </c>
      <c r="D32" s="2" t="s">
        <v>36</v>
      </c>
      <c r="E32" s="2" t="s">
        <v>48</v>
      </c>
      <c r="F32" s="2" t="s">
        <v>93</v>
      </c>
      <c r="G32" s="6">
        <v>7242.75</v>
      </c>
      <c r="H32" s="6">
        <v>0</v>
      </c>
      <c r="I32" s="6">
        <f>+'Benefit Detail'!H32</f>
        <v>0</v>
      </c>
      <c r="J32" s="6">
        <v>0</v>
      </c>
    </row>
    <row r="33" spans="2:19" x14ac:dyDescent="0.25">
      <c r="B33" s="1" t="s">
        <v>26</v>
      </c>
      <c r="C33" s="4" t="s">
        <v>31</v>
      </c>
      <c r="D33" s="2" t="s">
        <v>39</v>
      </c>
      <c r="E33" s="2" t="s">
        <v>49</v>
      </c>
      <c r="F33" s="10">
        <v>53000</v>
      </c>
      <c r="G33" s="6">
        <v>32615.35999999999</v>
      </c>
      <c r="H33" s="6">
        <v>1666.72</v>
      </c>
      <c r="I33" s="6">
        <f>+'Benefit Detail'!H33</f>
        <v>72</v>
      </c>
      <c r="J33" s="6">
        <v>4145.76</v>
      </c>
    </row>
    <row r="34" spans="2:19" x14ac:dyDescent="0.25">
      <c r="B34" s="1" t="s">
        <v>17</v>
      </c>
      <c r="C34" s="4" t="s">
        <v>31</v>
      </c>
      <c r="D34" s="2" t="s">
        <v>40</v>
      </c>
      <c r="E34" s="2" t="s">
        <v>50</v>
      </c>
      <c r="F34" s="2" t="s">
        <v>91</v>
      </c>
      <c r="G34" s="6">
        <v>988.34999999999991</v>
      </c>
      <c r="H34" s="6">
        <v>0</v>
      </c>
      <c r="I34" s="6">
        <f>+'Benefit Detail'!H34</f>
        <v>0</v>
      </c>
      <c r="J34" s="6"/>
    </row>
    <row r="35" spans="2:19" x14ac:dyDescent="0.25">
      <c r="I35" s="6"/>
      <c r="J35" s="6"/>
    </row>
    <row r="36" spans="2:19" ht="15.75" thickBot="1" x14ac:dyDescent="0.3">
      <c r="D36" s="2" t="s">
        <v>64</v>
      </c>
      <c r="G36" s="11">
        <f>SUM(G7:G35)</f>
        <v>608301.05999999994</v>
      </c>
      <c r="H36" s="11">
        <f>SUM(H7:H35)</f>
        <v>27413.050000000003</v>
      </c>
      <c r="I36" s="11">
        <f t="shared" ref="I36:J36" si="0">SUM(I7:I35)</f>
        <v>137347.50500000003</v>
      </c>
      <c r="J36" s="11">
        <f t="shared" si="0"/>
        <v>10886.170000000002</v>
      </c>
      <c r="P36" s="8">
        <f t="shared" ref="P36" si="1">SUM(P7:P35)</f>
        <v>0</v>
      </c>
      <c r="Q36" s="8">
        <f t="shared" ref="Q36" si="2">SUM(Q7:Q35)</f>
        <v>0</v>
      </c>
      <c r="R36" s="8">
        <f t="shared" ref="R36" si="3">SUM(R7:R35)</f>
        <v>0</v>
      </c>
      <c r="S36" s="8">
        <f t="shared" ref="S36" si="4">SUM(S7:S35)</f>
        <v>0</v>
      </c>
    </row>
    <row r="37" spans="2:19" ht="15.75" thickTop="1" x14ac:dyDescent="0.25"/>
  </sheetData>
  <sortState ref="B8:C33">
    <sortCondition ref="B8:B33"/>
  </sortState>
  <mergeCells count="2">
    <mergeCell ref="P5:S5"/>
    <mergeCell ref="H5:I5"/>
  </mergeCells>
  <pageMargins left="0.2" right="0.25" top="0.75" bottom="0.25" header="0.3" footer="0.3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7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34" sqref="A34"/>
    </sheetView>
  </sheetViews>
  <sheetFormatPr defaultRowHeight="15" x14ac:dyDescent="0.25"/>
  <cols>
    <col min="1" max="1" width="6.28515625" customWidth="1"/>
    <col min="2" max="2" width="22.42578125" bestFit="1" customWidth="1"/>
    <col min="3" max="3" width="22.42578125" customWidth="1"/>
    <col min="4" max="4" width="27.140625" customWidth="1"/>
    <col min="5" max="5" width="10.85546875" bestFit="1" customWidth="1"/>
    <col min="6" max="6" width="14" bestFit="1" customWidth="1"/>
    <col min="7" max="9" width="14" customWidth="1"/>
    <col min="10" max="10" width="16.28515625" bestFit="1" customWidth="1"/>
    <col min="14" max="14" width="11.42578125" customWidth="1"/>
    <col min="16" max="16" width="10.5703125" bestFit="1" customWidth="1"/>
    <col min="17" max="17" width="10.7109375" customWidth="1"/>
    <col min="18" max="20" width="10.5703125" bestFit="1" customWidth="1"/>
    <col min="21" max="21" width="10.28515625" bestFit="1" customWidth="1"/>
    <col min="22" max="23" width="10.5703125" bestFit="1" customWidth="1"/>
    <col min="24" max="24" width="10.5703125" customWidth="1"/>
    <col min="25" max="26" width="10.5703125" bestFit="1" customWidth="1"/>
    <col min="27" max="27" width="9.5703125" bestFit="1" customWidth="1"/>
    <col min="28" max="28" width="12" customWidth="1"/>
    <col min="41" max="41" width="11.7109375" bestFit="1" customWidth="1"/>
    <col min="54" max="54" width="11.42578125" bestFit="1" customWidth="1"/>
    <col min="67" max="67" width="15.42578125" bestFit="1" customWidth="1"/>
  </cols>
  <sheetData>
    <row r="1" spans="1:67" x14ac:dyDescent="0.25">
      <c r="A1" s="7" t="s">
        <v>54</v>
      </c>
    </row>
    <row r="2" spans="1:67" x14ac:dyDescent="0.25">
      <c r="A2" s="7" t="s">
        <v>55</v>
      </c>
    </row>
    <row r="3" spans="1:67" x14ac:dyDescent="0.25">
      <c r="A3" s="7" t="s">
        <v>56</v>
      </c>
    </row>
    <row r="5" spans="1:67" x14ac:dyDescent="0.25">
      <c r="F5" s="2" t="s">
        <v>52</v>
      </c>
      <c r="G5" s="14" t="s">
        <v>59</v>
      </c>
      <c r="H5" s="14"/>
      <c r="I5" s="14"/>
      <c r="J5" s="2" t="s">
        <v>63</v>
      </c>
      <c r="P5" s="12" t="s">
        <v>77</v>
      </c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</row>
    <row r="6" spans="1:67" x14ac:dyDescent="0.25">
      <c r="B6" s="3" t="s">
        <v>0</v>
      </c>
      <c r="C6" s="3" t="s">
        <v>57</v>
      </c>
      <c r="D6" s="3" t="s">
        <v>58</v>
      </c>
      <c r="E6" s="5" t="s">
        <v>47</v>
      </c>
      <c r="F6" s="5" t="s">
        <v>51</v>
      </c>
      <c r="G6" s="5" t="s">
        <v>60</v>
      </c>
      <c r="H6" s="5" t="s">
        <v>61</v>
      </c>
      <c r="I6" s="5" t="s">
        <v>62</v>
      </c>
      <c r="J6" s="5" t="s">
        <v>53</v>
      </c>
      <c r="P6" s="9" t="s">
        <v>65</v>
      </c>
      <c r="Q6" s="9" t="s">
        <v>66</v>
      </c>
      <c r="R6" s="9" t="s">
        <v>67</v>
      </c>
      <c r="S6" s="9" t="s">
        <v>68</v>
      </c>
      <c r="T6" s="9" t="s">
        <v>69</v>
      </c>
      <c r="U6" s="9" t="s">
        <v>70</v>
      </c>
      <c r="V6" s="9" t="s">
        <v>71</v>
      </c>
      <c r="W6" s="9" t="s">
        <v>72</v>
      </c>
      <c r="X6" s="9" t="s">
        <v>73</v>
      </c>
      <c r="Y6" s="9" t="s">
        <v>74</v>
      </c>
      <c r="Z6" s="9" t="s">
        <v>75</v>
      </c>
      <c r="AA6" s="9" t="s">
        <v>76</v>
      </c>
      <c r="AB6" s="9" t="s">
        <v>78</v>
      </c>
      <c r="AC6" s="9" t="s">
        <v>65</v>
      </c>
      <c r="AD6" s="9" t="s">
        <v>66</v>
      </c>
      <c r="AE6" s="9" t="s">
        <v>67</v>
      </c>
      <c r="AF6" s="9" t="s">
        <v>68</v>
      </c>
      <c r="AG6" s="9" t="s">
        <v>69</v>
      </c>
      <c r="AH6" s="9" t="s">
        <v>70</v>
      </c>
      <c r="AI6" s="9" t="s">
        <v>71</v>
      </c>
      <c r="AJ6" s="9" t="s">
        <v>72</v>
      </c>
      <c r="AK6" s="9" t="s">
        <v>73</v>
      </c>
      <c r="AL6" s="9" t="s">
        <v>74</v>
      </c>
      <c r="AM6" s="9" t="s">
        <v>75</v>
      </c>
      <c r="AN6" s="9" t="s">
        <v>76</v>
      </c>
      <c r="AO6" s="9" t="s">
        <v>79</v>
      </c>
      <c r="AP6" s="9" t="s">
        <v>65</v>
      </c>
      <c r="AQ6" s="9" t="s">
        <v>66</v>
      </c>
      <c r="AR6" s="9" t="s">
        <v>67</v>
      </c>
      <c r="AS6" s="9" t="s">
        <v>68</v>
      </c>
      <c r="AT6" s="9" t="s">
        <v>69</v>
      </c>
      <c r="AU6" s="9" t="s">
        <v>70</v>
      </c>
      <c r="AV6" s="9" t="s">
        <v>71</v>
      </c>
      <c r="AW6" s="9" t="s">
        <v>72</v>
      </c>
      <c r="AX6" s="9" t="s">
        <v>73</v>
      </c>
      <c r="AY6" s="9" t="s">
        <v>74</v>
      </c>
      <c r="AZ6" s="9" t="s">
        <v>75</v>
      </c>
      <c r="BA6" s="9" t="s">
        <v>76</v>
      </c>
      <c r="BB6" s="9" t="s">
        <v>80</v>
      </c>
      <c r="BC6" s="9" t="s">
        <v>65</v>
      </c>
      <c r="BD6" s="9" t="s">
        <v>66</v>
      </c>
      <c r="BE6" s="9" t="s">
        <v>67</v>
      </c>
      <c r="BF6" s="9" t="s">
        <v>68</v>
      </c>
      <c r="BG6" s="9" t="s">
        <v>69</v>
      </c>
      <c r="BH6" s="9" t="s">
        <v>70</v>
      </c>
      <c r="BI6" s="9" t="s">
        <v>71</v>
      </c>
      <c r="BJ6" s="9" t="s">
        <v>72</v>
      </c>
      <c r="BK6" s="9" t="s">
        <v>73</v>
      </c>
      <c r="BL6" s="9" t="s">
        <v>74</v>
      </c>
      <c r="BM6" s="9" t="s">
        <v>75</v>
      </c>
      <c r="BN6" s="9" t="s">
        <v>76</v>
      </c>
      <c r="BO6" s="9" t="s">
        <v>81</v>
      </c>
    </row>
    <row r="7" spans="1:67" x14ac:dyDescent="0.25">
      <c r="B7" s="1" t="s">
        <v>3</v>
      </c>
      <c r="C7" s="4" t="s">
        <v>29</v>
      </c>
      <c r="D7" s="2" t="s">
        <v>36</v>
      </c>
      <c r="E7" s="2" t="s">
        <v>48</v>
      </c>
      <c r="F7" s="6">
        <v>1424.6399999999999</v>
      </c>
      <c r="G7" s="6">
        <v>0</v>
      </c>
      <c r="H7" s="6">
        <f>+AB7+AO7+BB7+BO7</f>
        <v>0</v>
      </c>
      <c r="I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>
        <v>0</v>
      </c>
      <c r="AB7" s="6">
        <f>SUM(P7:AA7)</f>
        <v>0</v>
      </c>
      <c r="AO7" s="6">
        <f t="shared" ref="AO7:AO11" si="0">SUM(AC7:AN7)</f>
        <v>0</v>
      </c>
      <c r="BB7" s="6">
        <f t="shared" ref="BB7:BB35" si="1">SUM(AP7:BA7)</f>
        <v>0</v>
      </c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>
        <f>SUM(BC7:BN7)</f>
        <v>0</v>
      </c>
    </row>
    <row r="8" spans="1:67" x14ac:dyDescent="0.25">
      <c r="B8" s="1" t="s">
        <v>27</v>
      </c>
      <c r="C8" s="4" t="s">
        <v>29</v>
      </c>
      <c r="D8" s="2" t="s">
        <v>34</v>
      </c>
      <c r="E8" s="2" t="s">
        <v>48</v>
      </c>
      <c r="F8" s="6">
        <v>66314.45</v>
      </c>
      <c r="G8" s="6">
        <v>3388.74</v>
      </c>
      <c r="H8" s="6">
        <f t="shared" ref="H8:H34" si="2">+AB8+AO8+BB8+BO8</f>
        <v>17178.27</v>
      </c>
      <c r="I8" s="6"/>
      <c r="P8" s="6">
        <f>648.2+678.38</f>
        <v>1326.58</v>
      </c>
      <c r="Q8" s="6">
        <f>648.2+678.38</f>
        <v>1326.58</v>
      </c>
      <c r="R8" s="6">
        <f t="shared" ref="R8:X8" si="3">645.32+674.03</f>
        <v>1319.35</v>
      </c>
      <c r="S8" s="6">
        <f t="shared" si="3"/>
        <v>1319.35</v>
      </c>
      <c r="T8" s="6">
        <f t="shared" si="3"/>
        <v>1319.35</v>
      </c>
      <c r="U8" s="6">
        <f t="shared" si="3"/>
        <v>1319.35</v>
      </c>
      <c r="V8" s="6">
        <f t="shared" si="3"/>
        <v>1319.35</v>
      </c>
      <c r="W8" s="6">
        <f t="shared" si="3"/>
        <v>1319.35</v>
      </c>
      <c r="X8" s="6">
        <f t="shared" si="3"/>
        <v>1319.35</v>
      </c>
      <c r="Y8" s="6">
        <f>645.32+674.03</f>
        <v>1319.35</v>
      </c>
      <c r="Z8" s="6">
        <f>645.32+674.32</f>
        <v>1319.64</v>
      </c>
      <c r="AA8" s="6">
        <f>645.32+674.03</f>
        <v>1319.35</v>
      </c>
      <c r="AB8" s="6">
        <f>SUM(P8:AA8)</f>
        <v>15846.95</v>
      </c>
      <c r="AC8">
        <v>88.42</v>
      </c>
      <c r="AD8" s="6">
        <v>88.42</v>
      </c>
      <c r="AE8" s="6">
        <v>88.42</v>
      </c>
      <c r="AF8" s="6">
        <v>88.42</v>
      </c>
      <c r="AG8" s="6">
        <v>88.42</v>
      </c>
      <c r="AH8" s="6">
        <v>88.42</v>
      </c>
      <c r="AI8" s="6">
        <v>88.42</v>
      </c>
      <c r="AJ8" s="6">
        <v>88.42</v>
      </c>
      <c r="AK8" s="6">
        <v>88.42</v>
      </c>
      <c r="AL8" s="6">
        <v>88.42</v>
      </c>
      <c r="AM8" s="6">
        <v>88.42</v>
      </c>
      <c r="AN8" s="6">
        <v>88.42</v>
      </c>
      <c r="AO8" s="6">
        <f t="shared" si="0"/>
        <v>1061.0399999999997</v>
      </c>
      <c r="AP8" s="6">
        <v>10.83</v>
      </c>
      <c r="AQ8" s="6">
        <v>10.83</v>
      </c>
      <c r="AR8" s="6">
        <v>10.83</v>
      </c>
      <c r="AS8" s="6">
        <v>10.83</v>
      </c>
      <c r="AT8" s="6">
        <v>10.83</v>
      </c>
      <c r="AU8" s="6">
        <v>10.83</v>
      </c>
      <c r="AV8" s="6">
        <v>10.83</v>
      </c>
      <c r="AW8" s="6">
        <v>10.83</v>
      </c>
      <c r="AX8" s="6">
        <v>10.83</v>
      </c>
      <c r="AY8" s="6">
        <v>10.83</v>
      </c>
      <c r="AZ8" s="6">
        <v>10.83</v>
      </c>
      <c r="BA8" s="6">
        <v>10.83</v>
      </c>
      <c r="BB8" s="6">
        <f t="shared" si="1"/>
        <v>129.96</v>
      </c>
      <c r="BC8" s="6">
        <v>11.08</v>
      </c>
      <c r="BD8" s="6">
        <v>11.08</v>
      </c>
      <c r="BE8" s="6">
        <v>11.08</v>
      </c>
      <c r="BF8" s="6">
        <v>11.08</v>
      </c>
      <c r="BG8" s="6">
        <v>12</v>
      </c>
      <c r="BH8" s="6">
        <v>12</v>
      </c>
      <c r="BI8" s="6">
        <v>12</v>
      </c>
      <c r="BJ8" s="6">
        <v>12</v>
      </c>
      <c r="BK8" s="6">
        <v>12</v>
      </c>
      <c r="BL8" s="6">
        <v>12</v>
      </c>
      <c r="BM8" s="6">
        <v>12</v>
      </c>
      <c r="BN8" s="6">
        <v>12</v>
      </c>
      <c r="BO8" s="6">
        <f t="shared" ref="BO8:BO35" si="4">SUM(BC8:BN8)</f>
        <v>140.32</v>
      </c>
    </row>
    <row r="9" spans="1:67" x14ac:dyDescent="0.25">
      <c r="B9" s="1" t="s">
        <v>28</v>
      </c>
      <c r="C9" s="4" t="s">
        <v>29</v>
      </c>
      <c r="D9" s="2" t="s">
        <v>35</v>
      </c>
      <c r="E9" s="2" t="s">
        <v>48</v>
      </c>
      <c r="F9" s="6">
        <v>53207.880000000005</v>
      </c>
      <c r="G9" s="6">
        <v>2718.94</v>
      </c>
      <c r="H9" s="6">
        <f t="shared" si="2"/>
        <v>17605.14</v>
      </c>
      <c r="I9" s="6"/>
      <c r="P9" s="6">
        <v>1452</v>
      </c>
      <c r="Q9" s="6">
        <v>1452</v>
      </c>
      <c r="R9" s="6">
        <v>1452</v>
      </c>
      <c r="S9" s="6">
        <v>1452</v>
      </c>
      <c r="T9" s="6">
        <v>1452</v>
      </c>
      <c r="U9" s="6">
        <v>1452</v>
      </c>
      <c r="V9" s="6">
        <v>1452</v>
      </c>
      <c r="W9" s="6">
        <v>1452</v>
      </c>
      <c r="X9" s="6">
        <v>1587.94</v>
      </c>
      <c r="Y9" s="6">
        <v>1587.94</v>
      </c>
      <c r="Z9" s="6">
        <f>338.23+191.93+309.51</f>
        <v>839.67000000000007</v>
      </c>
      <c r="AA9" s="6">
        <f>338.23+191.93+309.51</f>
        <v>839.67000000000007</v>
      </c>
      <c r="AB9" s="6">
        <f t="shared" ref="AB9:AB35" si="5">SUM(P9:AA9)</f>
        <v>16471.22</v>
      </c>
      <c r="AC9">
        <v>43.03</v>
      </c>
      <c r="AD9" s="6">
        <v>43.03</v>
      </c>
      <c r="AE9" s="6">
        <v>43.03</v>
      </c>
      <c r="AF9" s="6">
        <v>88.42</v>
      </c>
      <c r="AG9" s="6">
        <v>88.42</v>
      </c>
      <c r="AH9" s="6">
        <v>43.03</v>
      </c>
      <c r="AI9" s="6">
        <v>88.42</v>
      </c>
      <c r="AJ9" s="6">
        <v>88.42</v>
      </c>
      <c r="AK9" s="6">
        <v>88.42</v>
      </c>
      <c r="AL9" s="6">
        <v>88.42</v>
      </c>
      <c r="AM9" s="6">
        <v>88.42</v>
      </c>
      <c r="AN9" s="6">
        <v>88.42</v>
      </c>
      <c r="AO9" s="6">
        <f t="shared" si="0"/>
        <v>879.4799999999999</v>
      </c>
      <c r="AP9" s="6">
        <v>5.55</v>
      </c>
      <c r="AQ9" s="6">
        <v>5.55</v>
      </c>
      <c r="AR9" s="6">
        <v>5.55</v>
      </c>
      <c r="AS9" s="6">
        <v>10.83</v>
      </c>
      <c r="AT9" s="6">
        <v>10.83</v>
      </c>
      <c r="AU9" s="6">
        <v>10.83</v>
      </c>
      <c r="AV9" s="6">
        <v>10.83</v>
      </c>
      <c r="AW9" s="6">
        <v>10.83</v>
      </c>
      <c r="AX9" s="6">
        <v>10.83</v>
      </c>
      <c r="AY9" s="6">
        <v>10.83</v>
      </c>
      <c r="AZ9" s="6">
        <v>10.83</v>
      </c>
      <c r="BA9" s="6">
        <v>10.83</v>
      </c>
      <c r="BB9" s="6">
        <f t="shared" si="1"/>
        <v>114.11999999999999</v>
      </c>
      <c r="BC9" s="6">
        <v>11.08</v>
      </c>
      <c r="BD9" s="6">
        <v>11.08</v>
      </c>
      <c r="BE9" s="6">
        <v>11.08</v>
      </c>
      <c r="BF9" s="6">
        <v>11.08</v>
      </c>
      <c r="BG9" s="6">
        <v>12</v>
      </c>
      <c r="BH9" s="6">
        <v>12</v>
      </c>
      <c r="BI9" s="6">
        <v>12</v>
      </c>
      <c r="BJ9" s="6">
        <v>12</v>
      </c>
      <c r="BK9" s="6">
        <v>12</v>
      </c>
      <c r="BL9" s="6">
        <v>12</v>
      </c>
      <c r="BM9" s="6">
        <v>12</v>
      </c>
      <c r="BN9" s="6">
        <v>12</v>
      </c>
      <c r="BO9" s="6">
        <f t="shared" si="4"/>
        <v>140.32</v>
      </c>
    </row>
    <row r="10" spans="1:67" x14ac:dyDescent="0.25">
      <c r="B10" s="1" t="s">
        <v>15</v>
      </c>
      <c r="C10" s="4" t="s">
        <v>30</v>
      </c>
      <c r="D10" s="2" t="s">
        <v>42</v>
      </c>
      <c r="E10" s="2" t="s">
        <v>49</v>
      </c>
      <c r="F10" s="6">
        <v>22153.919999999991</v>
      </c>
      <c r="G10" s="6">
        <v>1132</v>
      </c>
      <c r="H10" s="6">
        <f t="shared" si="2"/>
        <v>7138.72</v>
      </c>
      <c r="I10" s="6"/>
      <c r="P10" s="6"/>
      <c r="Q10" s="6"/>
      <c r="R10" s="6"/>
      <c r="S10" s="6"/>
      <c r="T10" s="6"/>
      <c r="U10" s="6">
        <v>701</v>
      </c>
      <c r="V10" s="6">
        <v>701</v>
      </c>
      <c r="W10" s="6">
        <v>701</v>
      </c>
      <c r="X10" s="6">
        <v>534.66</v>
      </c>
      <c r="Y10" s="6">
        <f>1149.52+614.86</f>
        <v>1764.38</v>
      </c>
      <c r="Z10" s="6">
        <f>AA10</f>
        <v>1180.31</v>
      </c>
      <c r="AA10" s="6">
        <f>(1127.42+1233.2)/2</f>
        <v>1180.31</v>
      </c>
      <c r="AB10" s="6">
        <f t="shared" si="5"/>
        <v>6762.66</v>
      </c>
      <c r="AD10" s="6"/>
      <c r="AE10" s="6"/>
      <c r="AF10" s="6"/>
      <c r="AG10" s="6"/>
      <c r="AH10" s="6"/>
      <c r="AI10" s="6">
        <f>43.03*2</f>
        <v>86.06</v>
      </c>
      <c r="AJ10" s="6">
        <v>43.03</v>
      </c>
      <c r="AK10" s="6">
        <v>43.03</v>
      </c>
      <c r="AL10" s="6">
        <v>43.03</v>
      </c>
      <c r="AM10" s="6">
        <v>43.03</v>
      </c>
      <c r="AN10" s="6">
        <v>43.03</v>
      </c>
      <c r="AO10" s="6">
        <f t="shared" si="0"/>
        <v>301.21000000000004</v>
      </c>
      <c r="AP10" s="6"/>
      <c r="AQ10" s="6"/>
      <c r="AR10" s="6"/>
      <c r="AS10" s="6"/>
      <c r="AT10" s="6"/>
      <c r="AU10" s="6"/>
      <c r="AV10" s="6">
        <f>5.55*2</f>
        <v>11.1</v>
      </c>
      <c r="AW10" s="6">
        <v>5.55</v>
      </c>
      <c r="AX10" s="6">
        <v>5.55</v>
      </c>
      <c r="AY10" s="6">
        <v>5.55</v>
      </c>
      <c r="AZ10" s="6">
        <v>5.55</v>
      </c>
      <c r="BA10" s="6">
        <v>5.55</v>
      </c>
      <c r="BB10" s="6">
        <f t="shared" si="1"/>
        <v>38.849999999999994</v>
      </c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>
        <v>24</v>
      </c>
      <c r="BN10" s="6">
        <v>12</v>
      </c>
      <c r="BO10" s="6">
        <f t="shared" si="4"/>
        <v>36</v>
      </c>
    </row>
    <row r="11" spans="1:67" x14ac:dyDescent="0.25">
      <c r="B11" s="1" t="s">
        <v>5</v>
      </c>
      <c r="C11" s="4" t="s">
        <v>31</v>
      </c>
      <c r="D11" s="2" t="s">
        <v>40</v>
      </c>
      <c r="E11" s="2" t="s">
        <v>50</v>
      </c>
      <c r="F11" s="6">
        <v>988.33999999999992</v>
      </c>
      <c r="G11" s="6">
        <v>0</v>
      </c>
      <c r="H11" s="6">
        <f t="shared" si="2"/>
        <v>0</v>
      </c>
      <c r="I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>
        <f t="shared" si="5"/>
        <v>0</v>
      </c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>
        <f t="shared" si="0"/>
        <v>0</v>
      </c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>
        <f t="shared" si="1"/>
        <v>0</v>
      </c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>
        <f t="shared" si="4"/>
        <v>0</v>
      </c>
    </row>
    <row r="12" spans="1:67" x14ac:dyDescent="0.25">
      <c r="B12" s="1" t="s">
        <v>10</v>
      </c>
      <c r="C12" s="4" t="s">
        <v>32</v>
      </c>
      <c r="D12" s="2" t="s">
        <v>44</v>
      </c>
      <c r="E12" s="2" t="s">
        <v>48</v>
      </c>
      <c r="F12" s="6">
        <v>4400.88</v>
      </c>
      <c r="G12" s="6">
        <v>0</v>
      </c>
      <c r="H12" s="6">
        <f t="shared" si="2"/>
        <v>0</v>
      </c>
      <c r="I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>
        <f t="shared" si="5"/>
        <v>0</v>
      </c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>
        <f>SUM(AC12:AN12)</f>
        <v>0</v>
      </c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>
        <f t="shared" si="1"/>
        <v>0</v>
      </c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>
        <f t="shared" si="4"/>
        <v>0</v>
      </c>
    </row>
    <row r="13" spans="1:67" x14ac:dyDescent="0.25">
      <c r="B13" s="1" t="s">
        <v>13</v>
      </c>
      <c r="C13" s="4" t="s">
        <v>31</v>
      </c>
      <c r="D13" s="2" t="s">
        <v>40</v>
      </c>
      <c r="E13" s="2" t="s">
        <v>50</v>
      </c>
      <c r="F13" s="6">
        <v>988.34999999999991</v>
      </c>
      <c r="G13" s="6">
        <v>0</v>
      </c>
      <c r="H13" s="6">
        <f t="shared" si="2"/>
        <v>0</v>
      </c>
      <c r="I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>
        <f t="shared" si="5"/>
        <v>0</v>
      </c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>
        <f t="shared" ref="AO13:AO35" si="6">SUM(AC13:AN13)</f>
        <v>0</v>
      </c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>
        <f t="shared" si="1"/>
        <v>0</v>
      </c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>
        <f t="shared" si="4"/>
        <v>0</v>
      </c>
    </row>
    <row r="14" spans="1:67" x14ac:dyDescent="0.25">
      <c r="B14" s="1" t="s">
        <v>2</v>
      </c>
      <c r="C14" s="4" t="s">
        <v>37</v>
      </c>
      <c r="D14" s="2" t="s">
        <v>33</v>
      </c>
      <c r="E14" s="2" t="s">
        <v>49</v>
      </c>
      <c r="F14" s="6">
        <v>37447.299999999996</v>
      </c>
      <c r="G14" s="6">
        <v>1913.58</v>
      </c>
      <c r="H14" s="6">
        <f>+AB14+AO14+BB14+BO14</f>
        <v>20215.72</v>
      </c>
      <c r="I14" s="6"/>
      <c r="P14" s="6">
        <v>1452</v>
      </c>
      <c r="Q14" s="6">
        <v>1452</v>
      </c>
      <c r="R14" s="6">
        <v>1452</v>
      </c>
      <c r="S14" s="6">
        <v>1452</v>
      </c>
      <c r="T14" s="6">
        <v>1452</v>
      </c>
      <c r="U14" s="6">
        <v>1452</v>
      </c>
      <c r="V14" s="6">
        <v>1452</v>
      </c>
      <c r="W14" s="6">
        <v>1452</v>
      </c>
      <c r="X14" s="6">
        <v>1587.94</v>
      </c>
      <c r="Y14" s="6">
        <v>1587.94</v>
      </c>
      <c r="Z14" s="6">
        <f>AA14</f>
        <v>1731.92</v>
      </c>
      <c r="AA14" s="6">
        <f>(1348.06+1348.06+383.86+383.86)/2</f>
        <v>1731.92</v>
      </c>
      <c r="AB14" s="6">
        <f t="shared" si="5"/>
        <v>18255.72</v>
      </c>
      <c r="AC14">
        <v>135.41</v>
      </c>
      <c r="AD14" s="6">
        <v>135.41</v>
      </c>
      <c r="AE14" s="6">
        <v>135.41</v>
      </c>
      <c r="AF14" s="6">
        <v>135.41</v>
      </c>
      <c r="AG14" s="6">
        <v>135.41</v>
      </c>
      <c r="AH14" s="6">
        <v>135.41</v>
      </c>
      <c r="AI14" s="6">
        <v>135.41</v>
      </c>
      <c r="AJ14" s="6">
        <v>135.41</v>
      </c>
      <c r="AK14" s="6">
        <v>135.41</v>
      </c>
      <c r="AL14" s="6">
        <v>135.41</v>
      </c>
      <c r="AM14" s="6">
        <v>135.41</v>
      </c>
      <c r="AN14" s="6">
        <v>135.41</v>
      </c>
      <c r="AO14" s="6">
        <f t="shared" si="6"/>
        <v>1624.9200000000003</v>
      </c>
      <c r="AP14" s="6">
        <v>16.23</v>
      </c>
      <c r="AQ14" s="6">
        <v>16.23</v>
      </c>
      <c r="AR14" s="6">
        <v>16.23</v>
      </c>
      <c r="AS14" s="6">
        <v>16.23</v>
      </c>
      <c r="AT14" s="6">
        <v>16.23</v>
      </c>
      <c r="AU14" s="6">
        <v>16.23</v>
      </c>
      <c r="AV14" s="6">
        <v>16.23</v>
      </c>
      <c r="AW14" s="6">
        <v>16.23</v>
      </c>
      <c r="AX14" s="6">
        <v>16.23</v>
      </c>
      <c r="AY14" s="6">
        <v>16.23</v>
      </c>
      <c r="AZ14" s="6">
        <v>16.23</v>
      </c>
      <c r="BA14" s="6">
        <v>16.23</v>
      </c>
      <c r="BB14" s="6">
        <f t="shared" si="1"/>
        <v>194.75999999999996</v>
      </c>
      <c r="BC14" s="6">
        <v>11.08</v>
      </c>
      <c r="BD14" s="6">
        <v>11.08</v>
      </c>
      <c r="BE14" s="6">
        <v>11.08</v>
      </c>
      <c r="BF14" s="6">
        <v>11.08</v>
      </c>
      <c r="BG14" s="6">
        <v>12</v>
      </c>
      <c r="BH14" s="6">
        <v>12</v>
      </c>
      <c r="BI14" s="6">
        <v>12</v>
      </c>
      <c r="BJ14" s="6">
        <v>12</v>
      </c>
      <c r="BK14" s="6">
        <v>12</v>
      </c>
      <c r="BL14" s="6">
        <v>12</v>
      </c>
      <c r="BM14" s="6">
        <v>12</v>
      </c>
      <c r="BN14" s="6">
        <v>12</v>
      </c>
      <c r="BO14" s="6">
        <f t="shared" si="4"/>
        <v>140.32</v>
      </c>
    </row>
    <row r="15" spans="1:67" x14ac:dyDescent="0.25">
      <c r="B15" s="1" t="s">
        <v>16</v>
      </c>
      <c r="C15" s="4" t="s">
        <v>31</v>
      </c>
      <c r="D15" s="2" t="s">
        <v>41</v>
      </c>
      <c r="E15" s="2" t="s">
        <v>49</v>
      </c>
      <c r="F15" s="6">
        <v>31084.619999999995</v>
      </c>
      <c r="G15" s="6">
        <v>1191.43</v>
      </c>
      <c r="H15" s="6">
        <f t="shared" si="2"/>
        <v>588.56999999999994</v>
      </c>
      <c r="I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>
        <f t="shared" si="5"/>
        <v>0</v>
      </c>
      <c r="AC15">
        <v>88.42</v>
      </c>
      <c r="AD15" s="6">
        <v>88.42</v>
      </c>
      <c r="AE15" s="6">
        <v>88.42</v>
      </c>
      <c r="AF15" s="6">
        <v>88.42</v>
      </c>
      <c r="AG15" s="6">
        <v>88.42</v>
      </c>
      <c r="AH15" s="6">
        <v>0</v>
      </c>
      <c r="AI15" s="6">
        <v>0</v>
      </c>
      <c r="AJ15" s="6"/>
      <c r="AK15" s="6"/>
      <c r="AL15" s="6"/>
      <c r="AM15" s="6"/>
      <c r="AN15" s="6"/>
      <c r="AO15" s="6">
        <f t="shared" si="6"/>
        <v>442.1</v>
      </c>
      <c r="AP15" s="6">
        <v>10.83</v>
      </c>
      <c r="AQ15" s="6">
        <v>10.83</v>
      </c>
      <c r="AR15" s="6">
        <v>10.83</v>
      </c>
      <c r="AS15" s="6">
        <v>10.83</v>
      </c>
      <c r="AT15" s="6">
        <v>10.83</v>
      </c>
      <c r="AU15" s="6">
        <v>0</v>
      </c>
      <c r="AV15" s="6">
        <v>0</v>
      </c>
      <c r="AW15" s="6"/>
      <c r="AX15" s="6"/>
      <c r="AY15" s="6"/>
      <c r="AZ15" s="6"/>
      <c r="BA15" s="6"/>
      <c r="BB15" s="6">
        <f t="shared" si="1"/>
        <v>54.15</v>
      </c>
      <c r="BC15" s="6">
        <v>11.08</v>
      </c>
      <c r="BD15" s="6">
        <v>11.08</v>
      </c>
      <c r="BE15" s="6">
        <v>11.08</v>
      </c>
      <c r="BF15" s="6">
        <v>11.08</v>
      </c>
      <c r="BG15" s="6">
        <v>12</v>
      </c>
      <c r="BH15" s="6">
        <v>12</v>
      </c>
      <c r="BI15" s="6">
        <v>12</v>
      </c>
      <c r="BJ15" s="6">
        <v>12</v>
      </c>
      <c r="BK15" s="6">
        <v>12</v>
      </c>
      <c r="BL15" s="6">
        <v>-12</v>
      </c>
      <c r="BM15" s="6"/>
      <c r="BN15" s="6"/>
      <c r="BO15" s="6">
        <f t="shared" si="4"/>
        <v>92.32</v>
      </c>
    </row>
    <row r="16" spans="1:67" x14ac:dyDescent="0.25">
      <c r="B16" s="1" t="s">
        <v>21</v>
      </c>
      <c r="C16" s="4" t="s">
        <v>31</v>
      </c>
      <c r="D16" s="2" t="s">
        <v>42</v>
      </c>
      <c r="E16" s="2" t="s">
        <v>49</v>
      </c>
      <c r="F16" s="6">
        <v>25642.269999999997</v>
      </c>
      <c r="G16" s="6">
        <v>1310.32</v>
      </c>
      <c r="H16" s="6">
        <f t="shared" si="2"/>
        <v>4857.57</v>
      </c>
      <c r="I16" s="6"/>
      <c r="P16" s="6">
        <v>1452</v>
      </c>
      <c r="Q16" s="6">
        <f>((368.27+380.66+201.77+201.77)*2)-1452</f>
        <v>852.94</v>
      </c>
      <c r="R16" s="6">
        <f>(350.32+362.1+191.93+191.93)</f>
        <v>1096.2800000000002</v>
      </c>
      <c r="S16" s="6">
        <f t="shared" ref="S16" si="7">350.32+362.1+191.93+191.93</f>
        <v>1096.2800000000002</v>
      </c>
      <c r="T16" s="6">
        <f>350.32+362.1+191.93+191.93</f>
        <v>1096.2800000000002</v>
      </c>
      <c r="U16" s="6">
        <f>-(350.32+362.1+191.93+191.93)</f>
        <v>-1096.2800000000002</v>
      </c>
      <c r="V16" s="6"/>
      <c r="W16" s="6"/>
      <c r="X16" s="6"/>
      <c r="Y16" s="6"/>
      <c r="Z16" s="6"/>
      <c r="AA16" s="6"/>
      <c r="AB16" s="6">
        <f t="shared" si="5"/>
        <v>4497.5</v>
      </c>
      <c r="AC16">
        <v>44.52</v>
      </c>
      <c r="AD16" s="6">
        <v>44.52</v>
      </c>
      <c r="AE16" s="6">
        <v>44.52</v>
      </c>
      <c r="AF16" s="6">
        <v>44.52</v>
      </c>
      <c r="AG16" s="6">
        <v>44.52</v>
      </c>
      <c r="AH16" s="6">
        <v>0</v>
      </c>
      <c r="AI16" s="6">
        <v>0</v>
      </c>
      <c r="AJ16" s="6"/>
      <c r="AK16" s="6"/>
      <c r="AL16" s="6"/>
      <c r="AM16" s="6"/>
      <c r="AN16" s="6"/>
      <c r="AO16" s="6">
        <f t="shared" si="6"/>
        <v>222.60000000000002</v>
      </c>
      <c r="AP16" s="6">
        <v>16.23</v>
      </c>
      <c r="AQ16" s="6">
        <v>16.23</v>
      </c>
      <c r="AR16" s="6">
        <v>16.23</v>
      </c>
      <c r="AS16" s="6">
        <v>16.23</v>
      </c>
      <c r="AT16" s="6">
        <v>16.23</v>
      </c>
      <c r="AU16" s="6">
        <v>0</v>
      </c>
      <c r="AV16" s="6">
        <v>0</v>
      </c>
      <c r="AW16" s="6"/>
      <c r="AX16" s="6"/>
      <c r="AY16" s="6"/>
      <c r="AZ16" s="6"/>
      <c r="BA16" s="6"/>
      <c r="BB16" s="6">
        <f t="shared" si="1"/>
        <v>81.150000000000006</v>
      </c>
      <c r="BC16" s="6">
        <v>11.08</v>
      </c>
      <c r="BD16" s="6">
        <v>11.08</v>
      </c>
      <c r="BE16" s="6">
        <v>11.08</v>
      </c>
      <c r="BF16" s="6">
        <v>11.08</v>
      </c>
      <c r="BG16" s="6">
        <v>12</v>
      </c>
      <c r="BH16" s="6"/>
      <c r="BI16" s="6"/>
      <c r="BJ16" s="6"/>
      <c r="BK16" s="6"/>
      <c r="BL16" s="6"/>
      <c r="BM16" s="6"/>
      <c r="BN16" s="6"/>
      <c r="BO16" s="6">
        <f t="shared" si="4"/>
        <v>56.32</v>
      </c>
    </row>
    <row r="17" spans="2:67" x14ac:dyDescent="0.25">
      <c r="B17" s="1" t="s">
        <v>4</v>
      </c>
      <c r="C17" s="4" t="s">
        <v>32</v>
      </c>
      <c r="D17" s="2" t="s">
        <v>43</v>
      </c>
      <c r="E17" s="2" t="s">
        <v>48</v>
      </c>
      <c r="F17" s="6">
        <v>9386.25</v>
      </c>
      <c r="G17" s="6">
        <v>0</v>
      </c>
      <c r="H17" s="6">
        <f t="shared" si="2"/>
        <v>0</v>
      </c>
      <c r="I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>
        <f t="shared" si="5"/>
        <v>0</v>
      </c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>
        <f t="shared" si="6"/>
        <v>0</v>
      </c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>
        <f t="shared" si="1"/>
        <v>0</v>
      </c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>
        <f t="shared" si="4"/>
        <v>0</v>
      </c>
    </row>
    <row r="18" spans="2:67" x14ac:dyDescent="0.25">
      <c r="B18" s="1" t="s">
        <v>18</v>
      </c>
      <c r="C18" s="4" t="s">
        <v>31</v>
      </c>
      <c r="D18" s="2" t="s">
        <v>40</v>
      </c>
      <c r="E18" s="2" t="s">
        <v>50</v>
      </c>
      <c r="F18" s="6">
        <v>300</v>
      </c>
      <c r="G18" s="6">
        <v>0</v>
      </c>
      <c r="H18" s="6">
        <f t="shared" si="2"/>
        <v>0</v>
      </c>
      <c r="I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>
        <f t="shared" si="5"/>
        <v>0</v>
      </c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>
        <f t="shared" si="6"/>
        <v>0</v>
      </c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>
        <f t="shared" si="1"/>
        <v>0</v>
      </c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>
        <f t="shared" si="4"/>
        <v>0</v>
      </c>
    </row>
    <row r="19" spans="2:67" x14ac:dyDescent="0.25">
      <c r="B19" s="1" t="s">
        <v>11</v>
      </c>
      <c r="C19" s="4" t="s">
        <v>31</v>
      </c>
      <c r="D19" s="2" t="s">
        <v>45</v>
      </c>
      <c r="E19" s="2" t="s">
        <v>49</v>
      </c>
      <c r="F19" s="6">
        <v>20381.179999999997</v>
      </c>
      <c r="G19" s="6">
        <v>0</v>
      </c>
      <c r="H19" s="6">
        <f t="shared" si="2"/>
        <v>140.32</v>
      </c>
      <c r="I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>
        <f t="shared" si="5"/>
        <v>0</v>
      </c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>
        <f t="shared" si="6"/>
        <v>0</v>
      </c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>
        <f t="shared" si="1"/>
        <v>0</v>
      </c>
      <c r="BC19" s="6">
        <v>11.08</v>
      </c>
      <c r="BD19" s="6">
        <v>11.08</v>
      </c>
      <c r="BE19" s="6">
        <v>11.08</v>
      </c>
      <c r="BF19" s="6">
        <v>11.08</v>
      </c>
      <c r="BG19" s="6">
        <v>12</v>
      </c>
      <c r="BH19" s="6">
        <v>12</v>
      </c>
      <c r="BI19" s="6">
        <v>12</v>
      </c>
      <c r="BJ19" s="6">
        <v>12</v>
      </c>
      <c r="BK19" s="6">
        <v>12</v>
      </c>
      <c r="BL19" s="6">
        <v>12</v>
      </c>
      <c r="BM19" s="6">
        <v>12</v>
      </c>
      <c r="BN19" s="6">
        <v>12</v>
      </c>
      <c r="BO19" s="6">
        <f t="shared" si="4"/>
        <v>140.32</v>
      </c>
    </row>
    <row r="20" spans="2:67" x14ac:dyDescent="0.25">
      <c r="B20" s="1" t="s">
        <v>6</v>
      </c>
      <c r="C20" s="4" t="s">
        <v>31</v>
      </c>
      <c r="D20" s="2" t="s">
        <v>40</v>
      </c>
      <c r="E20" s="2" t="s">
        <v>50</v>
      </c>
      <c r="F20" s="6">
        <v>988.33999999999992</v>
      </c>
      <c r="G20" s="6">
        <v>0</v>
      </c>
      <c r="H20" s="6">
        <f t="shared" si="2"/>
        <v>0</v>
      </c>
      <c r="I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>
        <f t="shared" si="5"/>
        <v>0</v>
      </c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>
        <f t="shared" si="6"/>
        <v>0</v>
      </c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>
        <f t="shared" si="1"/>
        <v>0</v>
      </c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>
        <f t="shared" si="4"/>
        <v>0</v>
      </c>
    </row>
    <row r="21" spans="2:67" x14ac:dyDescent="0.25">
      <c r="B21" s="1" t="s">
        <v>20</v>
      </c>
      <c r="C21" s="4" t="s">
        <v>31</v>
      </c>
      <c r="D21" s="2" t="s">
        <v>39</v>
      </c>
      <c r="E21" s="2" t="s">
        <v>49</v>
      </c>
      <c r="F21" s="6">
        <v>21605</v>
      </c>
      <c r="G21" s="6">
        <v>1104</v>
      </c>
      <c r="H21" s="6">
        <f t="shared" si="2"/>
        <v>56.32</v>
      </c>
      <c r="I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>
        <f t="shared" si="5"/>
        <v>0</v>
      </c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>
        <f t="shared" si="6"/>
        <v>0</v>
      </c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>
        <f t="shared" si="1"/>
        <v>0</v>
      </c>
      <c r="BC21" s="6">
        <v>11.08</v>
      </c>
      <c r="BD21" s="6">
        <v>11.08</v>
      </c>
      <c r="BE21" s="6">
        <v>11.08</v>
      </c>
      <c r="BF21" s="6">
        <v>11.08</v>
      </c>
      <c r="BG21" s="6">
        <v>12</v>
      </c>
      <c r="BH21" s="6"/>
      <c r="BI21" s="6"/>
      <c r="BJ21" s="6"/>
      <c r="BK21" s="6"/>
      <c r="BL21" s="6"/>
      <c r="BM21" s="6"/>
      <c r="BN21" s="6"/>
      <c r="BO21" s="6">
        <f t="shared" si="4"/>
        <v>56.32</v>
      </c>
    </row>
    <row r="22" spans="2:67" x14ac:dyDescent="0.25">
      <c r="B22" s="1" t="s">
        <v>1</v>
      </c>
      <c r="C22" s="4" t="s">
        <v>31</v>
      </c>
      <c r="D22" s="2" t="s">
        <v>40</v>
      </c>
      <c r="E22" s="2" t="s">
        <v>50</v>
      </c>
      <c r="F22" s="6">
        <v>600</v>
      </c>
      <c r="G22" s="6">
        <v>0</v>
      </c>
      <c r="H22" s="6">
        <f t="shared" si="2"/>
        <v>0</v>
      </c>
      <c r="I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>
        <f t="shared" si="5"/>
        <v>0</v>
      </c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>
        <f t="shared" si="6"/>
        <v>0</v>
      </c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>
        <f t="shared" si="1"/>
        <v>0</v>
      </c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>
        <f t="shared" si="4"/>
        <v>0</v>
      </c>
    </row>
    <row r="23" spans="2:67" x14ac:dyDescent="0.25">
      <c r="B23" s="1" t="s">
        <v>8</v>
      </c>
      <c r="C23" s="4" t="s">
        <v>31</v>
      </c>
      <c r="D23" s="2" t="s">
        <v>40</v>
      </c>
      <c r="E23" s="2" t="s">
        <v>50</v>
      </c>
      <c r="F23" s="6">
        <v>600</v>
      </c>
      <c r="G23" s="6">
        <v>15.33</v>
      </c>
      <c r="H23" s="6">
        <f t="shared" si="2"/>
        <v>0</v>
      </c>
      <c r="I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>
        <f t="shared" si="5"/>
        <v>0</v>
      </c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>
        <f t="shared" si="6"/>
        <v>0</v>
      </c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>
        <f t="shared" si="1"/>
        <v>0</v>
      </c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>
        <f t="shared" si="4"/>
        <v>0</v>
      </c>
    </row>
    <row r="24" spans="2:67" x14ac:dyDescent="0.25">
      <c r="B24" s="1" t="s">
        <v>14</v>
      </c>
      <c r="C24" s="4" t="s">
        <v>31</v>
      </c>
      <c r="D24" s="2" t="s">
        <v>40</v>
      </c>
      <c r="E24" s="2" t="s">
        <v>50</v>
      </c>
      <c r="F24" s="6">
        <v>700</v>
      </c>
      <c r="G24" s="6">
        <v>0</v>
      </c>
      <c r="H24" s="6">
        <f t="shared" si="2"/>
        <v>0</v>
      </c>
      <c r="I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>
        <f t="shared" si="5"/>
        <v>0</v>
      </c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>
        <f t="shared" si="6"/>
        <v>0</v>
      </c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>
        <f t="shared" si="1"/>
        <v>0</v>
      </c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>
        <f t="shared" si="4"/>
        <v>0</v>
      </c>
    </row>
    <row r="25" spans="2:67" x14ac:dyDescent="0.25">
      <c r="B25" s="1" t="s">
        <v>9</v>
      </c>
      <c r="C25" s="4" t="s">
        <v>29</v>
      </c>
      <c r="D25" s="2" t="s">
        <v>36</v>
      </c>
      <c r="E25" s="2" t="s">
        <v>48</v>
      </c>
      <c r="F25" s="6">
        <v>14792</v>
      </c>
      <c r="G25" s="6">
        <v>0</v>
      </c>
      <c r="H25" s="6">
        <f t="shared" si="2"/>
        <v>0</v>
      </c>
      <c r="I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>
        <f t="shared" si="5"/>
        <v>0</v>
      </c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>
        <f t="shared" si="6"/>
        <v>0</v>
      </c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>
        <f t="shared" si="1"/>
        <v>0</v>
      </c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>
        <f t="shared" si="4"/>
        <v>0</v>
      </c>
    </row>
    <row r="26" spans="2:67" x14ac:dyDescent="0.25">
      <c r="B26" s="1" t="s">
        <v>22</v>
      </c>
      <c r="C26" s="4" t="s">
        <v>37</v>
      </c>
      <c r="D26" s="2" t="s">
        <v>33</v>
      </c>
      <c r="E26" s="2" t="s">
        <v>49</v>
      </c>
      <c r="F26" s="6">
        <v>42794.349999999984</v>
      </c>
      <c r="G26" s="6">
        <v>2186.89</v>
      </c>
      <c r="H26" s="6">
        <f t="shared" si="2"/>
        <v>14514.77</v>
      </c>
      <c r="I26" s="6"/>
      <c r="P26" s="6">
        <v>1368</v>
      </c>
      <c r="Q26" s="6">
        <v>1368</v>
      </c>
      <c r="R26" s="6">
        <v>1368</v>
      </c>
      <c r="S26" s="6">
        <v>1368</v>
      </c>
      <c r="T26" s="6">
        <v>1368</v>
      </c>
      <c r="U26" s="6">
        <v>1368</v>
      </c>
      <c r="V26" s="6">
        <v>1368</v>
      </c>
      <c r="W26" s="6">
        <v>1368</v>
      </c>
      <c r="X26" s="6">
        <v>1149.52</v>
      </c>
      <c r="Y26" s="6">
        <v>534.66</v>
      </c>
      <c r="Z26" s="6">
        <v>1226.19</v>
      </c>
      <c r="AA26" s="6">
        <v>0</v>
      </c>
      <c r="AB26" s="6">
        <f t="shared" si="5"/>
        <v>13854.37</v>
      </c>
      <c r="AC26">
        <v>32.51</v>
      </c>
      <c r="AD26" s="6">
        <v>32.51</v>
      </c>
      <c r="AE26" s="6">
        <v>32.51</v>
      </c>
      <c r="AF26" s="6">
        <v>32.51</v>
      </c>
      <c r="AG26" s="6">
        <v>32.51</v>
      </c>
      <c r="AH26" s="6">
        <v>32.51</v>
      </c>
      <c r="AI26" s="6">
        <v>32.51</v>
      </c>
      <c r="AJ26" s="6">
        <v>32.51</v>
      </c>
      <c r="AK26" s="6">
        <v>32.51</v>
      </c>
      <c r="AL26" s="6">
        <v>32.51</v>
      </c>
      <c r="AM26" s="6">
        <v>32.51</v>
      </c>
      <c r="AN26" s="6">
        <v>32.51</v>
      </c>
      <c r="AO26" s="6">
        <f t="shared" si="6"/>
        <v>390.11999999999995</v>
      </c>
      <c r="AP26" s="6">
        <v>10.83</v>
      </c>
      <c r="AQ26" s="6">
        <v>10.83</v>
      </c>
      <c r="AR26" s="6">
        <v>10.83</v>
      </c>
      <c r="AS26" s="6">
        <v>10.83</v>
      </c>
      <c r="AT26" s="6">
        <v>10.83</v>
      </c>
      <c r="AU26" s="6">
        <v>10.83</v>
      </c>
      <c r="AV26" s="6">
        <v>10.83</v>
      </c>
      <c r="AW26" s="6">
        <v>10.83</v>
      </c>
      <c r="AX26" s="6">
        <v>10.83</v>
      </c>
      <c r="AY26" s="6">
        <v>10.83</v>
      </c>
      <c r="AZ26" s="6">
        <v>10.83</v>
      </c>
      <c r="BA26" s="6">
        <v>10.83</v>
      </c>
      <c r="BB26" s="6">
        <f t="shared" si="1"/>
        <v>129.96</v>
      </c>
      <c r="BC26" s="6">
        <v>11.08</v>
      </c>
      <c r="BD26" s="6">
        <v>11.08</v>
      </c>
      <c r="BE26" s="6">
        <v>11.08</v>
      </c>
      <c r="BF26" s="6">
        <v>11.08</v>
      </c>
      <c r="BG26" s="6">
        <v>12</v>
      </c>
      <c r="BH26" s="6">
        <v>12</v>
      </c>
      <c r="BI26" s="6">
        <v>12</v>
      </c>
      <c r="BJ26" s="6">
        <v>12</v>
      </c>
      <c r="BK26" s="6">
        <v>12</v>
      </c>
      <c r="BL26" s="6">
        <v>12</v>
      </c>
      <c r="BM26" s="6">
        <v>12</v>
      </c>
      <c r="BN26" s="6">
        <v>12</v>
      </c>
      <c r="BO26" s="6">
        <f t="shared" si="4"/>
        <v>140.32</v>
      </c>
    </row>
    <row r="27" spans="2:67" x14ac:dyDescent="0.25">
      <c r="B27" s="1" t="s">
        <v>7</v>
      </c>
      <c r="C27" s="4" t="s">
        <v>37</v>
      </c>
      <c r="D27" s="2" t="s">
        <v>37</v>
      </c>
      <c r="E27" s="2" t="s">
        <v>49</v>
      </c>
      <c r="F27" s="6">
        <v>60144.900000000023</v>
      </c>
      <c r="G27" s="6">
        <v>3073.46</v>
      </c>
      <c r="H27" s="6">
        <f t="shared" si="2"/>
        <v>18851.820000000003</v>
      </c>
      <c r="I27" s="6"/>
      <c r="P27" s="6">
        <v>1452</v>
      </c>
      <c r="Q27" s="6">
        <v>1452</v>
      </c>
      <c r="R27" s="6">
        <v>1452</v>
      </c>
      <c r="S27" s="6">
        <v>1452</v>
      </c>
      <c r="T27" s="6">
        <v>1452</v>
      </c>
      <c r="U27" s="6">
        <v>1452</v>
      </c>
      <c r="V27" s="6">
        <v>1452</v>
      </c>
      <c r="W27" s="6">
        <v>1452</v>
      </c>
      <c r="X27" s="6">
        <v>1587.94</v>
      </c>
      <c r="Y27" s="6">
        <v>1587.94</v>
      </c>
      <c r="Z27" s="6">
        <f>AA27</f>
        <v>1595.3100000000002</v>
      </c>
      <c r="AA27" s="6">
        <f>(1233.2+1573.56+383.86)/2</f>
        <v>1595.3100000000002</v>
      </c>
      <c r="AB27" s="6">
        <f t="shared" si="5"/>
        <v>17982.500000000004</v>
      </c>
      <c r="AC27">
        <v>44.52</v>
      </c>
      <c r="AD27" s="6">
        <v>44.52</v>
      </c>
      <c r="AE27" s="6">
        <v>44.52</v>
      </c>
      <c r="AF27" s="6">
        <v>44.52</v>
      </c>
      <c r="AG27" s="6">
        <v>44.52</v>
      </c>
      <c r="AH27" s="6">
        <v>44.52</v>
      </c>
      <c r="AI27" s="6">
        <v>44.52</v>
      </c>
      <c r="AJ27" s="6">
        <v>44.52</v>
      </c>
      <c r="AK27" s="6">
        <v>44.52</v>
      </c>
      <c r="AL27" s="6">
        <v>44.52</v>
      </c>
      <c r="AM27" s="6">
        <v>44.52</v>
      </c>
      <c r="AN27" s="6">
        <v>44.52</v>
      </c>
      <c r="AO27" s="6">
        <f t="shared" si="6"/>
        <v>534.2399999999999</v>
      </c>
      <c r="AP27" s="6">
        <v>16.23</v>
      </c>
      <c r="AQ27" s="6">
        <v>16.23</v>
      </c>
      <c r="AR27" s="6">
        <v>16.23</v>
      </c>
      <c r="AS27" s="6">
        <v>16.23</v>
      </c>
      <c r="AT27" s="6">
        <v>16.23</v>
      </c>
      <c r="AU27" s="6">
        <v>16.23</v>
      </c>
      <c r="AV27" s="6">
        <v>16.23</v>
      </c>
      <c r="AW27" s="6">
        <v>16.23</v>
      </c>
      <c r="AX27" s="6">
        <v>16.23</v>
      </c>
      <c r="AY27" s="6">
        <v>16.23</v>
      </c>
      <c r="AZ27" s="6">
        <v>16.23</v>
      </c>
      <c r="BA27" s="6">
        <v>16.23</v>
      </c>
      <c r="BB27" s="6">
        <f t="shared" si="1"/>
        <v>194.75999999999996</v>
      </c>
      <c r="BC27" s="6">
        <v>11.08</v>
      </c>
      <c r="BD27" s="6">
        <v>11.08</v>
      </c>
      <c r="BE27" s="6">
        <v>11.08</v>
      </c>
      <c r="BF27" s="6">
        <v>11.08</v>
      </c>
      <c r="BG27" s="6">
        <v>12</v>
      </c>
      <c r="BH27" s="6">
        <v>12</v>
      </c>
      <c r="BI27" s="6">
        <v>12</v>
      </c>
      <c r="BJ27" s="6">
        <v>12</v>
      </c>
      <c r="BK27" s="6">
        <v>12</v>
      </c>
      <c r="BL27" s="6">
        <v>12</v>
      </c>
      <c r="BM27" s="6">
        <v>12</v>
      </c>
      <c r="BN27" s="6">
        <v>12</v>
      </c>
      <c r="BO27" s="6">
        <f t="shared" si="4"/>
        <v>140.32</v>
      </c>
    </row>
    <row r="28" spans="2:67" x14ac:dyDescent="0.25">
      <c r="B28" s="1" t="s">
        <v>12</v>
      </c>
      <c r="C28" s="4" t="s">
        <v>29</v>
      </c>
      <c r="D28" s="2" t="s">
        <v>46</v>
      </c>
      <c r="E28" s="2" t="s">
        <v>49</v>
      </c>
      <c r="F28" s="6">
        <v>60797.340000000011</v>
      </c>
      <c r="G28" s="6">
        <v>3106.68</v>
      </c>
      <c r="H28" s="6">
        <f t="shared" si="2"/>
        <v>19574.515000000003</v>
      </c>
      <c r="I28" s="6"/>
      <c r="P28" s="6">
        <f>648.2+201.77+201.77+201.77+317.74</f>
        <v>1571.25</v>
      </c>
      <c r="Q28" s="6">
        <f>648.2+201.77+201.77+201.77+317.74</f>
        <v>1571.25</v>
      </c>
      <c r="R28" s="6">
        <f t="shared" ref="R28:Y28" si="8">645.32+191.93+191.93+191.93+302.26</f>
        <v>1523.3700000000001</v>
      </c>
      <c r="S28" s="6">
        <f t="shared" si="8"/>
        <v>1523.3700000000001</v>
      </c>
      <c r="T28" s="6">
        <f t="shared" si="8"/>
        <v>1523.3700000000001</v>
      </c>
      <c r="U28" s="6">
        <f t="shared" si="8"/>
        <v>1523.3700000000001</v>
      </c>
      <c r="V28" s="6">
        <f t="shared" si="8"/>
        <v>1523.3700000000001</v>
      </c>
      <c r="W28" s="6">
        <f t="shared" si="8"/>
        <v>1523.3700000000001</v>
      </c>
      <c r="X28" s="6">
        <f t="shared" si="8"/>
        <v>1523.3700000000001</v>
      </c>
      <c r="Y28" s="6">
        <f t="shared" si="8"/>
        <v>1523.3700000000001</v>
      </c>
      <c r="Z28" s="6">
        <f>645.32+191.93+191.93+191.93+302.26</f>
        <v>1523.3700000000001</v>
      </c>
      <c r="AA28" s="6">
        <f>(645.32+191.93+191.93+191.93+302.26)/2</f>
        <v>761.68500000000006</v>
      </c>
      <c r="AB28" s="6">
        <f t="shared" si="5"/>
        <v>17614.515000000003</v>
      </c>
      <c r="AC28">
        <v>135.41</v>
      </c>
      <c r="AD28" s="6">
        <v>135.41</v>
      </c>
      <c r="AE28" s="6">
        <v>135.41</v>
      </c>
      <c r="AF28" s="6">
        <v>135.41</v>
      </c>
      <c r="AG28" s="6">
        <v>135.41</v>
      </c>
      <c r="AH28" s="6">
        <v>135.41</v>
      </c>
      <c r="AI28" s="6">
        <v>135.41</v>
      </c>
      <c r="AJ28" s="6">
        <v>135.41</v>
      </c>
      <c r="AK28" s="6">
        <v>135.41</v>
      </c>
      <c r="AL28" s="6">
        <v>135.41</v>
      </c>
      <c r="AM28" s="6">
        <v>135.41</v>
      </c>
      <c r="AN28" s="6">
        <v>135.41</v>
      </c>
      <c r="AO28" s="6">
        <f t="shared" si="6"/>
        <v>1624.9200000000003</v>
      </c>
      <c r="AP28" s="6">
        <v>16.23</v>
      </c>
      <c r="AQ28" s="6">
        <v>16.23</v>
      </c>
      <c r="AR28" s="6">
        <v>16.23</v>
      </c>
      <c r="AS28" s="6">
        <v>16.23</v>
      </c>
      <c r="AT28" s="6">
        <v>16.23</v>
      </c>
      <c r="AU28" s="6">
        <v>16.23</v>
      </c>
      <c r="AV28" s="6">
        <v>16.23</v>
      </c>
      <c r="AW28" s="6">
        <v>16.23</v>
      </c>
      <c r="AX28" s="6">
        <v>16.23</v>
      </c>
      <c r="AY28" s="6">
        <v>16.23</v>
      </c>
      <c r="AZ28" s="6">
        <v>16.23</v>
      </c>
      <c r="BA28" s="6">
        <v>16.23</v>
      </c>
      <c r="BB28" s="6">
        <f t="shared" si="1"/>
        <v>194.75999999999996</v>
      </c>
      <c r="BC28" s="6">
        <v>11.08</v>
      </c>
      <c r="BD28" s="6">
        <v>11.08</v>
      </c>
      <c r="BE28" s="6">
        <v>11.08</v>
      </c>
      <c r="BF28" s="6">
        <v>11.08</v>
      </c>
      <c r="BG28" s="6">
        <v>12</v>
      </c>
      <c r="BH28" s="6">
        <v>12</v>
      </c>
      <c r="BI28" s="6">
        <v>12</v>
      </c>
      <c r="BJ28" s="6">
        <v>12</v>
      </c>
      <c r="BK28" s="6">
        <v>12</v>
      </c>
      <c r="BL28" s="6">
        <v>12</v>
      </c>
      <c r="BM28" s="6">
        <v>12</v>
      </c>
      <c r="BN28" s="6">
        <v>12</v>
      </c>
      <c r="BO28" s="6">
        <f t="shared" si="4"/>
        <v>140.32</v>
      </c>
    </row>
    <row r="29" spans="2:67" x14ac:dyDescent="0.25">
      <c r="B29" s="1" t="s">
        <v>23</v>
      </c>
      <c r="C29" s="4" t="s">
        <v>37</v>
      </c>
      <c r="D29" s="2" t="s">
        <v>33</v>
      </c>
      <c r="E29" s="2" t="s">
        <v>49</v>
      </c>
      <c r="F29" s="6">
        <v>48684.839999999975</v>
      </c>
      <c r="G29" s="6">
        <v>2487.92</v>
      </c>
      <c r="H29" s="6">
        <f t="shared" si="2"/>
        <v>16413.45</v>
      </c>
      <c r="I29" s="6"/>
      <c r="P29" s="6">
        <v>1368</v>
      </c>
      <c r="Q29" s="6">
        <v>1368</v>
      </c>
      <c r="R29" s="6">
        <v>1368</v>
      </c>
      <c r="S29" s="6">
        <v>1368</v>
      </c>
      <c r="T29" s="6">
        <v>1368</v>
      </c>
      <c r="U29" s="6">
        <v>1368</v>
      </c>
      <c r="V29" s="6">
        <v>1368</v>
      </c>
      <c r="W29" s="6">
        <v>1368</v>
      </c>
      <c r="X29" s="6">
        <v>1149.52</v>
      </c>
      <c r="Y29" s="6">
        <f>1587.94+443.42</f>
        <v>2031.3600000000001</v>
      </c>
      <c r="Z29" s="6">
        <f>563.71+393.54</f>
        <v>957.25</v>
      </c>
      <c r="AA29" s="6"/>
      <c r="AB29" s="6">
        <f t="shared" si="5"/>
        <v>15082.130000000001</v>
      </c>
      <c r="AC29">
        <v>88.42</v>
      </c>
      <c r="AD29" s="6">
        <v>88.42</v>
      </c>
      <c r="AE29" s="6">
        <v>88.42</v>
      </c>
      <c r="AF29" s="6">
        <v>88.42</v>
      </c>
      <c r="AG29" s="6">
        <v>88.42</v>
      </c>
      <c r="AH29" s="6">
        <v>88.42</v>
      </c>
      <c r="AI29" s="6">
        <v>88.42</v>
      </c>
      <c r="AJ29" s="6">
        <v>88.42</v>
      </c>
      <c r="AK29" s="6">
        <v>88.42</v>
      </c>
      <c r="AL29" s="6">
        <v>88.42</v>
      </c>
      <c r="AM29" s="6">
        <v>88.42</v>
      </c>
      <c r="AN29" s="6">
        <v>88.42</v>
      </c>
      <c r="AO29" s="6">
        <f t="shared" si="6"/>
        <v>1061.0399999999997</v>
      </c>
      <c r="AP29" s="6">
        <v>10.83</v>
      </c>
      <c r="AQ29" s="6">
        <v>10.83</v>
      </c>
      <c r="AR29" s="6">
        <v>10.83</v>
      </c>
      <c r="AS29" s="6">
        <v>10.83</v>
      </c>
      <c r="AT29" s="6">
        <v>10.83</v>
      </c>
      <c r="AU29" s="6">
        <v>10.83</v>
      </c>
      <c r="AV29" s="6">
        <v>10.83</v>
      </c>
      <c r="AW29" s="6">
        <v>10.83</v>
      </c>
      <c r="AX29" s="6">
        <v>10.83</v>
      </c>
      <c r="AY29" s="6">
        <v>10.83</v>
      </c>
      <c r="AZ29" s="6">
        <v>10.83</v>
      </c>
      <c r="BA29" s="6">
        <v>10.83</v>
      </c>
      <c r="BB29" s="6">
        <f t="shared" si="1"/>
        <v>129.96</v>
      </c>
      <c r="BC29" s="6">
        <v>11.08</v>
      </c>
      <c r="BD29" s="6">
        <v>11.08</v>
      </c>
      <c r="BE29" s="6">
        <v>11.08</v>
      </c>
      <c r="BF29" s="6">
        <v>11.08</v>
      </c>
      <c r="BG29" s="6">
        <v>12</v>
      </c>
      <c r="BH29" s="6">
        <v>12</v>
      </c>
      <c r="BI29" s="6">
        <v>12</v>
      </c>
      <c r="BJ29" s="6">
        <v>12</v>
      </c>
      <c r="BK29" s="6">
        <v>12</v>
      </c>
      <c r="BL29" s="6">
        <v>12</v>
      </c>
      <c r="BM29" s="6">
        <v>12</v>
      </c>
      <c r="BN29" s="6">
        <v>12</v>
      </c>
      <c r="BO29" s="6">
        <f t="shared" si="4"/>
        <v>140.32</v>
      </c>
    </row>
    <row r="30" spans="2:67" x14ac:dyDescent="0.25">
      <c r="B30" s="1" t="s">
        <v>24</v>
      </c>
      <c r="C30" s="4" t="s">
        <v>31</v>
      </c>
      <c r="D30" s="2" t="s">
        <v>40</v>
      </c>
      <c r="E30" s="2" t="s">
        <v>50</v>
      </c>
      <c r="F30" s="6">
        <v>600</v>
      </c>
      <c r="G30" s="6">
        <v>0</v>
      </c>
      <c r="H30" s="6">
        <f t="shared" si="2"/>
        <v>0</v>
      </c>
      <c r="I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>
        <f t="shared" si="5"/>
        <v>0</v>
      </c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>
        <f t="shared" si="6"/>
        <v>0</v>
      </c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>
        <f t="shared" si="1"/>
        <v>0</v>
      </c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>
        <f t="shared" si="4"/>
        <v>0</v>
      </c>
    </row>
    <row r="31" spans="2:67" x14ac:dyDescent="0.25">
      <c r="B31" s="1" t="s">
        <v>19</v>
      </c>
      <c r="C31" s="4" t="s">
        <v>29</v>
      </c>
      <c r="D31" s="2" t="s">
        <v>38</v>
      </c>
      <c r="E31" s="2" t="s">
        <v>48</v>
      </c>
      <c r="F31" s="6">
        <v>41427.75</v>
      </c>
      <c r="G31" s="6">
        <v>2117.04</v>
      </c>
      <c r="H31" s="6">
        <f t="shared" si="2"/>
        <v>140.32</v>
      </c>
      <c r="I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>
        <f t="shared" si="5"/>
        <v>0</v>
      </c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>
        <f t="shared" si="6"/>
        <v>0</v>
      </c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>
        <f t="shared" si="1"/>
        <v>0</v>
      </c>
      <c r="BC31" s="6">
        <v>11.08</v>
      </c>
      <c r="BD31" s="6">
        <v>11.08</v>
      </c>
      <c r="BE31" s="6">
        <v>11.08</v>
      </c>
      <c r="BF31" s="6">
        <v>11.08</v>
      </c>
      <c r="BG31" s="6">
        <v>12</v>
      </c>
      <c r="BH31" s="6">
        <v>12</v>
      </c>
      <c r="BI31" s="6">
        <v>12</v>
      </c>
      <c r="BJ31" s="6">
        <v>12</v>
      </c>
      <c r="BK31" s="6">
        <v>12</v>
      </c>
      <c r="BL31" s="6">
        <v>12</v>
      </c>
      <c r="BM31" s="6">
        <v>12</v>
      </c>
      <c r="BN31" s="6">
        <v>12</v>
      </c>
      <c r="BO31" s="6">
        <f t="shared" si="4"/>
        <v>140.32</v>
      </c>
    </row>
    <row r="32" spans="2:67" x14ac:dyDescent="0.25">
      <c r="B32" s="1" t="s">
        <v>25</v>
      </c>
      <c r="C32" s="4" t="s">
        <v>29</v>
      </c>
      <c r="D32" s="2" t="s">
        <v>36</v>
      </c>
      <c r="E32" s="2" t="s">
        <v>48</v>
      </c>
      <c r="F32" s="6">
        <v>7242.75</v>
      </c>
      <c r="G32" s="6">
        <v>0</v>
      </c>
      <c r="H32" s="6">
        <f t="shared" si="2"/>
        <v>0</v>
      </c>
      <c r="I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>
        <f t="shared" si="5"/>
        <v>0</v>
      </c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>
        <f t="shared" si="6"/>
        <v>0</v>
      </c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>
        <f t="shared" si="1"/>
        <v>0</v>
      </c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>
        <f t="shared" si="4"/>
        <v>0</v>
      </c>
    </row>
    <row r="33" spans="2:67" x14ac:dyDescent="0.25">
      <c r="B33" s="1" t="s">
        <v>26</v>
      </c>
      <c r="C33" s="4" t="s">
        <v>31</v>
      </c>
      <c r="D33" s="2" t="s">
        <v>39</v>
      </c>
      <c r="E33" s="2" t="s">
        <v>49</v>
      </c>
      <c r="F33" s="6">
        <v>32615.35999999999</v>
      </c>
      <c r="G33" s="6">
        <v>1666.72</v>
      </c>
      <c r="H33" s="6">
        <f t="shared" si="2"/>
        <v>72</v>
      </c>
      <c r="I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>
        <f t="shared" si="5"/>
        <v>0</v>
      </c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>
        <f t="shared" si="6"/>
        <v>0</v>
      </c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>
        <f t="shared" si="1"/>
        <v>0</v>
      </c>
      <c r="BC33" s="6"/>
      <c r="BD33" s="6"/>
      <c r="BE33" s="6"/>
      <c r="BF33" s="6"/>
      <c r="BG33" s="6"/>
      <c r="BH33" s="6"/>
      <c r="BI33" s="6"/>
      <c r="BJ33" s="6">
        <v>24</v>
      </c>
      <c r="BK33" s="6">
        <v>12</v>
      </c>
      <c r="BL33" s="6">
        <v>12</v>
      </c>
      <c r="BM33" s="6">
        <v>12</v>
      </c>
      <c r="BN33" s="6">
        <v>12</v>
      </c>
      <c r="BO33" s="6">
        <f t="shared" si="4"/>
        <v>72</v>
      </c>
    </row>
    <row r="34" spans="2:67" x14ac:dyDescent="0.25">
      <c r="B34" s="1" t="s">
        <v>17</v>
      </c>
      <c r="C34" s="4" t="s">
        <v>31</v>
      </c>
      <c r="D34" s="2" t="s">
        <v>40</v>
      </c>
      <c r="E34" s="2" t="s">
        <v>50</v>
      </c>
      <c r="F34" s="6">
        <v>988.34999999999991</v>
      </c>
      <c r="G34" s="6">
        <v>0</v>
      </c>
      <c r="H34" s="6">
        <f t="shared" si="2"/>
        <v>0</v>
      </c>
      <c r="I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>
        <f t="shared" si="5"/>
        <v>0</v>
      </c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>
        <f t="shared" si="6"/>
        <v>0</v>
      </c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>
        <f t="shared" si="1"/>
        <v>0</v>
      </c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>
        <f t="shared" si="4"/>
        <v>0</v>
      </c>
    </row>
    <row r="35" spans="2:67" x14ac:dyDescent="0.25">
      <c r="B35" s="1" t="s">
        <v>87</v>
      </c>
      <c r="P35" s="6">
        <v>120</v>
      </c>
      <c r="Q35" s="6">
        <v>20</v>
      </c>
      <c r="R35" s="6">
        <v>20</v>
      </c>
      <c r="S35" s="6">
        <v>20</v>
      </c>
      <c r="T35" s="6">
        <v>20</v>
      </c>
      <c r="U35" s="6">
        <v>20</v>
      </c>
      <c r="V35" s="6">
        <v>20</v>
      </c>
      <c r="W35" s="6">
        <v>20</v>
      </c>
      <c r="X35" s="6">
        <v>20</v>
      </c>
      <c r="Y35" s="6">
        <v>25</v>
      </c>
      <c r="Z35" s="6"/>
      <c r="AA35" s="6"/>
      <c r="AB35" s="6">
        <f t="shared" si="5"/>
        <v>305</v>
      </c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>
        <f t="shared" si="6"/>
        <v>0</v>
      </c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>
        <f t="shared" si="1"/>
        <v>0</v>
      </c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>
        <f t="shared" si="4"/>
        <v>0</v>
      </c>
    </row>
    <row r="36" spans="2:67" x14ac:dyDescent="0.25">
      <c r="D36" s="2" t="s">
        <v>64</v>
      </c>
      <c r="F36" s="8">
        <f>SUM(F7:F35)</f>
        <v>608301.05999999994</v>
      </c>
      <c r="G36" s="8">
        <f>SUM(G7:G35)</f>
        <v>27413.050000000003</v>
      </c>
      <c r="H36" s="8">
        <f t="shared" ref="H36:J36" si="9">SUM(H7:H35)</f>
        <v>137347.50500000003</v>
      </c>
      <c r="I36" s="8">
        <f t="shared" si="9"/>
        <v>0</v>
      </c>
      <c r="J36" s="8">
        <f t="shared" si="9"/>
        <v>0</v>
      </c>
      <c r="P36" s="6">
        <f>SUM(P7:P35)</f>
        <v>11561.83</v>
      </c>
      <c r="Q36" s="6">
        <f t="shared" ref="Q36" si="10">SUM(Q7:Q35)</f>
        <v>10862.77</v>
      </c>
      <c r="R36" s="6">
        <f t="shared" ref="R36" si="11">SUM(R7:R35)</f>
        <v>11051.000000000002</v>
      </c>
      <c r="S36" s="6">
        <f t="shared" ref="S36" si="12">SUM(S7:S35)</f>
        <v>11051.000000000002</v>
      </c>
      <c r="T36" s="6">
        <f t="shared" ref="T36" si="13">SUM(T7:T35)</f>
        <v>11051.000000000002</v>
      </c>
      <c r="U36" s="6">
        <f t="shared" ref="U36" si="14">SUM(U7:U35)</f>
        <v>9559.4399999999987</v>
      </c>
      <c r="V36" s="6">
        <f t="shared" ref="V36" si="15">SUM(V7:V35)</f>
        <v>10655.720000000001</v>
      </c>
      <c r="W36" s="6">
        <f t="shared" ref="W36" si="16">SUM(W7:W35)</f>
        <v>10655.720000000001</v>
      </c>
      <c r="X36" s="6">
        <f t="shared" ref="X36" si="17">SUM(X7:X35)</f>
        <v>10460.240000000002</v>
      </c>
      <c r="Y36" s="6">
        <f t="shared" ref="Y36" si="18">SUM(Y7:Y35)</f>
        <v>11961.940000000002</v>
      </c>
      <c r="Z36" s="6">
        <f t="shared" ref="Z36" si="19">SUM(Z7:Z35)</f>
        <v>10373.660000000002</v>
      </c>
      <c r="AA36" s="6">
        <f t="shared" ref="AA36" si="20">SUM(AA7:AA35)</f>
        <v>7428.2450000000008</v>
      </c>
      <c r="AB36" s="6">
        <f t="shared" ref="AB36" si="21">SUM(AB7:AB35)</f>
        <v>126672.565</v>
      </c>
      <c r="AC36" s="8">
        <f t="shared" ref="AC36" si="22">SUM(AC7:AC35)</f>
        <v>700.66</v>
      </c>
      <c r="AD36" s="6">
        <f t="shared" ref="AD36" si="23">SUM(AD7:AD35)</f>
        <v>700.66</v>
      </c>
      <c r="AE36" s="6">
        <f t="shared" ref="AE36" si="24">SUM(AE7:AE35)</f>
        <v>700.66</v>
      </c>
      <c r="AF36" s="6">
        <f t="shared" ref="AF36" si="25">SUM(AF7:AF35)</f>
        <v>746.05</v>
      </c>
      <c r="AG36" s="6">
        <f t="shared" ref="AG36" si="26">SUM(AG7:AG35)</f>
        <v>746.05</v>
      </c>
      <c r="AH36" s="6">
        <f t="shared" ref="AH36" si="27">SUM(AH7:AH35)</f>
        <v>567.71999999999991</v>
      </c>
      <c r="AI36" s="6">
        <f t="shared" ref="AI36" si="28">SUM(AI7:AI35)</f>
        <v>699.16999999999985</v>
      </c>
      <c r="AJ36" s="6">
        <f t="shared" ref="AJ36" si="29">SUM(AJ7:AJ35)</f>
        <v>656.13999999999987</v>
      </c>
      <c r="AK36" s="6">
        <f t="shared" ref="AK36" si="30">SUM(AK7:AK35)</f>
        <v>656.13999999999987</v>
      </c>
      <c r="AL36" s="6">
        <f t="shared" ref="AL36" si="31">SUM(AL7:AL35)</f>
        <v>656.13999999999987</v>
      </c>
      <c r="AM36" s="6">
        <f t="shared" ref="AM36" si="32">SUM(AM7:AM35)</f>
        <v>656.13999999999987</v>
      </c>
      <c r="AN36" s="6">
        <f t="shared" ref="AN36" si="33">SUM(AN7:AN35)</f>
        <v>656.13999999999987</v>
      </c>
      <c r="AO36" s="6">
        <f t="shared" ref="AO36" si="34">SUM(AO7:AO35)</f>
        <v>8141.67</v>
      </c>
      <c r="AP36" s="6">
        <f t="shared" ref="AP36" si="35">SUM(AP7:AP35)</f>
        <v>113.79</v>
      </c>
      <c r="AQ36" s="6">
        <f t="shared" ref="AQ36" si="36">SUM(AQ7:AQ35)</f>
        <v>113.79</v>
      </c>
      <c r="AR36" s="6">
        <f t="shared" ref="AR36" si="37">SUM(AR7:AR35)</f>
        <v>113.79</v>
      </c>
      <c r="AS36" s="6">
        <f t="shared" ref="AS36" si="38">SUM(AS7:AS35)</f>
        <v>119.07000000000001</v>
      </c>
      <c r="AT36" s="6">
        <f t="shared" ref="AT36" si="39">SUM(AT7:AT35)</f>
        <v>119.07000000000001</v>
      </c>
      <c r="AU36" s="6">
        <f t="shared" ref="AU36" si="40">SUM(AU7:AU35)</f>
        <v>92.01</v>
      </c>
      <c r="AV36" s="6">
        <f t="shared" ref="AV36" si="41">SUM(AV7:AV35)</f>
        <v>103.11</v>
      </c>
      <c r="AW36" s="6">
        <f t="shared" ref="AW36" si="42">SUM(AW7:AW35)</f>
        <v>97.56</v>
      </c>
      <c r="AX36" s="6">
        <f t="shared" ref="AX36" si="43">SUM(AX7:AX35)</f>
        <v>97.56</v>
      </c>
      <c r="AY36" s="6">
        <f t="shared" ref="AY36" si="44">SUM(AY7:AY35)</f>
        <v>97.56</v>
      </c>
      <c r="AZ36" s="6">
        <f t="shared" ref="AZ36" si="45">SUM(AZ7:AZ35)</f>
        <v>97.56</v>
      </c>
      <c r="BA36" s="6">
        <f t="shared" ref="BA36" si="46">SUM(BA7:BA35)</f>
        <v>97.56</v>
      </c>
      <c r="BB36" s="6">
        <f t="shared" ref="BB36" si="47">SUM(BB7:BB35)</f>
        <v>1262.4299999999998</v>
      </c>
      <c r="BC36" s="8">
        <f t="shared" ref="BC36" si="48">SUM(BC7:BC35)</f>
        <v>132.96</v>
      </c>
      <c r="BD36" s="8">
        <f t="shared" ref="BD36" si="49">SUM(BD7:BD35)</f>
        <v>132.96</v>
      </c>
      <c r="BE36" s="8">
        <f t="shared" ref="BE36" si="50">SUM(BE7:BE35)</f>
        <v>132.96</v>
      </c>
      <c r="BF36" s="8">
        <f t="shared" ref="BF36" si="51">SUM(BF7:BF35)</f>
        <v>132.96</v>
      </c>
      <c r="BG36" s="8">
        <f t="shared" ref="BG36" si="52">SUM(BG7:BG35)</f>
        <v>144</v>
      </c>
      <c r="BH36" s="8">
        <f t="shared" ref="BH36" si="53">SUM(BH7:BH35)</f>
        <v>120</v>
      </c>
      <c r="BI36" s="8">
        <f t="shared" ref="BI36" si="54">SUM(BI7:BI35)</f>
        <v>120</v>
      </c>
      <c r="BJ36" s="8">
        <f t="shared" ref="BJ36" si="55">SUM(BJ7:BJ35)</f>
        <v>144</v>
      </c>
      <c r="BK36" s="8">
        <f t="shared" ref="BK36" si="56">SUM(BK7:BK35)</f>
        <v>132</v>
      </c>
      <c r="BL36" s="8">
        <f t="shared" ref="BL36" si="57">SUM(BL7:BL35)</f>
        <v>108</v>
      </c>
      <c r="BM36" s="8">
        <f t="shared" ref="BM36" si="58">SUM(BM7:BM35)</f>
        <v>144</v>
      </c>
      <c r="BN36" s="8">
        <f t="shared" ref="BN36" si="59">SUM(BN7:BN35)</f>
        <v>132</v>
      </c>
      <c r="BO36" s="6">
        <f t="shared" ref="BO36" si="60">SUM(BO7:BO35)</f>
        <v>1575.84</v>
      </c>
    </row>
    <row r="37" spans="2:67" x14ac:dyDescent="0.25"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</row>
    <row r="38" spans="2:67" x14ac:dyDescent="0.25"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</row>
    <row r="39" spans="2:67" x14ac:dyDescent="0.25">
      <c r="N39" t="s">
        <v>82</v>
      </c>
      <c r="O39" t="s">
        <v>83</v>
      </c>
      <c r="P39" s="6">
        <v>2897.83</v>
      </c>
      <c r="Q39" s="6">
        <v>5202.7700000000004</v>
      </c>
      <c r="R39" s="6">
        <v>3939</v>
      </c>
      <c r="S39" s="6">
        <v>3939</v>
      </c>
      <c r="T39" s="6">
        <v>3939</v>
      </c>
      <c r="U39" s="6">
        <v>1746.4399999999998</v>
      </c>
      <c r="V39" s="6">
        <v>2842.7200000000003</v>
      </c>
      <c r="W39" s="6">
        <v>2842.7200000000003</v>
      </c>
      <c r="X39" s="6">
        <v>2842.7200000000003</v>
      </c>
      <c r="Y39" s="6">
        <v>2842.7200000000003</v>
      </c>
      <c r="Z39" s="6">
        <v>10373.660000000002</v>
      </c>
      <c r="AA39" s="6">
        <v>7428.2450000000008</v>
      </c>
      <c r="AB39" s="6">
        <f t="shared" ref="AB39:AB41" si="61">SUM(P39:AA39)</f>
        <v>50836.825000000004</v>
      </c>
      <c r="AC39" s="6">
        <v>579.11</v>
      </c>
      <c r="AD39" s="6">
        <v>579.11</v>
      </c>
      <c r="AE39" s="6">
        <v>579.11</v>
      </c>
      <c r="AF39" s="6">
        <v>579.11</v>
      </c>
      <c r="AG39" s="6">
        <v>579.11</v>
      </c>
      <c r="AH39" s="6">
        <f>579.11-88.42</f>
        <v>490.69</v>
      </c>
      <c r="AI39" s="6">
        <f>533.72+43.03</f>
        <v>576.75</v>
      </c>
      <c r="AJ39" s="6">
        <v>579.11</v>
      </c>
      <c r="AK39" s="6">
        <v>579.11</v>
      </c>
      <c r="AL39" s="6">
        <v>579.11</v>
      </c>
      <c r="AM39" s="6">
        <v>579.11</v>
      </c>
      <c r="AN39" s="6">
        <v>579.11</v>
      </c>
      <c r="AO39" s="6"/>
      <c r="AP39" s="6">
        <v>70.5</v>
      </c>
      <c r="AQ39" s="6">
        <v>70.5</v>
      </c>
      <c r="AR39" s="6">
        <v>70.5</v>
      </c>
      <c r="AS39" s="6">
        <v>70.5</v>
      </c>
      <c r="AT39" s="6">
        <v>70.5</v>
      </c>
      <c r="AU39" s="6">
        <f>70.5-10.83</f>
        <v>59.67</v>
      </c>
      <c r="AV39" s="6">
        <f>65.22+5.55</f>
        <v>70.77</v>
      </c>
      <c r="AW39" s="6">
        <v>70.5</v>
      </c>
      <c r="AX39" s="6">
        <v>70.5</v>
      </c>
      <c r="AY39" s="6">
        <v>70.5</v>
      </c>
      <c r="AZ39" s="6">
        <v>70.5</v>
      </c>
      <c r="BA39" s="6">
        <v>70.5</v>
      </c>
      <c r="BB39" s="6"/>
    </row>
    <row r="40" spans="2:67" x14ac:dyDescent="0.25">
      <c r="N40" t="s">
        <v>82</v>
      </c>
      <c r="O40" t="s">
        <v>84</v>
      </c>
      <c r="P40" s="6">
        <v>8664</v>
      </c>
      <c r="Q40" s="6">
        <v>5660</v>
      </c>
      <c r="R40" s="6">
        <v>7112</v>
      </c>
      <c r="S40" s="6">
        <v>7112</v>
      </c>
      <c r="T40" s="6">
        <v>7112</v>
      </c>
      <c r="U40" s="6">
        <f>701+7112</f>
        <v>7813</v>
      </c>
      <c r="V40" s="6">
        <v>7813</v>
      </c>
      <c r="W40" s="6">
        <v>7813</v>
      </c>
      <c r="X40" s="6">
        <v>0</v>
      </c>
      <c r="Y40" s="6">
        <v>0</v>
      </c>
      <c r="Z40" s="6">
        <v>0</v>
      </c>
      <c r="AA40" s="6">
        <v>0</v>
      </c>
      <c r="AB40" s="6">
        <f t="shared" si="61"/>
        <v>59099</v>
      </c>
      <c r="AC40" s="6">
        <v>121.55</v>
      </c>
      <c r="AD40" s="6">
        <v>121.55</v>
      </c>
      <c r="AE40" s="6">
        <v>121.55</v>
      </c>
      <c r="AF40" s="6">
        <v>121.55</v>
      </c>
      <c r="AG40" s="6">
        <v>121.55</v>
      </c>
      <c r="AH40" s="6">
        <f>121.55-44.52</f>
        <v>77.03</v>
      </c>
      <c r="AI40" s="6">
        <v>77.03</v>
      </c>
      <c r="AJ40" s="6">
        <v>77.03</v>
      </c>
      <c r="AK40" s="6">
        <v>77.03</v>
      </c>
      <c r="AL40" s="6">
        <v>77.03</v>
      </c>
      <c r="AM40" s="6">
        <v>77.03</v>
      </c>
      <c r="AN40" s="6">
        <v>77.03</v>
      </c>
      <c r="AO40" s="6"/>
      <c r="AP40" s="6">
        <v>43.29</v>
      </c>
      <c r="AQ40" s="6">
        <v>43.29</v>
      </c>
      <c r="AR40" s="6">
        <v>43.29</v>
      </c>
      <c r="AS40" s="6">
        <v>43.29</v>
      </c>
      <c r="AT40" s="6">
        <v>43.29</v>
      </c>
      <c r="AU40" s="6">
        <f>43.29-16.23</f>
        <v>27.06</v>
      </c>
      <c r="AV40" s="6">
        <f>27.06-16.23</f>
        <v>10.829999999999998</v>
      </c>
      <c r="AW40" s="6">
        <v>27.06</v>
      </c>
      <c r="AX40" s="6">
        <v>27.06</v>
      </c>
      <c r="AY40" s="6">
        <v>27.06</v>
      </c>
      <c r="AZ40" s="6">
        <v>27.06</v>
      </c>
      <c r="BA40" s="6">
        <v>27.06</v>
      </c>
      <c r="BB40" s="6"/>
    </row>
    <row r="41" spans="2:67" x14ac:dyDescent="0.25">
      <c r="N41" t="s">
        <v>82</v>
      </c>
      <c r="O41" t="s">
        <v>88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7617.52</v>
      </c>
      <c r="Y41" s="6">
        <v>9119.2199999999993</v>
      </c>
      <c r="Z41" s="6">
        <v>0</v>
      </c>
      <c r="AA41" s="6">
        <v>0</v>
      </c>
      <c r="AB41" s="6">
        <f t="shared" si="61"/>
        <v>16736.739999999998</v>
      </c>
      <c r="AC41" s="6">
        <f t="shared" ref="AC41" si="62">+AC39+AC40</f>
        <v>700.66</v>
      </c>
      <c r="AD41" s="6">
        <f t="shared" ref="AD41" si="63">+AD39+AD40</f>
        <v>700.66</v>
      </c>
      <c r="AE41" s="6">
        <f t="shared" ref="AE41" si="64">+AE39+AE40</f>
        <v>700.66</v>
      </c>
      <c r="AF41" s="6">
        <f t="shared" ref="AF41:AM41" si="65">+AF39+AF40</f>
        <v>700.66</v>
      </c>
      <c r="AG41" s="6">
        <f t="shared" si="65"/>
        <v>700.66</v>
      </c>
      <c r="AH41" s="6">
        <f>+AH39+AH40</f>
        <v>567.72</v>
      </c>
      <c r="AI41" s="6">
        <f t="shared" si="65"/>
        <v>653.78</v>
      </c>
      <c r="AJ41" s="6">
        <f t="shared" si="65"/>
        <v>656.14</v>
      </c>
      <c r="AK41" s="6">
        <f t="shared" si="65"/>
        <v>656.14</v>
      </c>
      <c r="AL41" s="6">
        <f t="shared" si="65"/>
        <v>656.14</v>
      </c>
      <c r="AM41" s="6">
        <f t="shared" si="65"/>
        <v>656.14</v>
      </c>
      <c r="AN41" s="6">
        <f>+AN39+AN40</f>
        <v>656.14</v>
      </c>
      <c r="AO41" s="6"/>
      <c r="AP41" s="6">
        <f t="shared" ref="AP41" si="66">+AP39+AP40</f>
        <v>113.78999999999999</v>
      </c>
      <c r="AQ41" s="6">
        <f t="shared" ref="AQ41" si="67">+AQ39+AQ40</f>
        <v>113.78999999999999</v>
      </c>
      <c r="AR41" s="6">
        <f t="shared" ref="AR41" si="68">+AR39+AR40</f>
        <v>113.78999999999999</v>
      </c>
      <c r="AS41" s="6">
        <f t="shared" ref="AS41:AZ41" si="69">+AS39+AS40</f>
        <v>113.78999999999999</v>
      </c>
      <c r="AT41" s="6">
        <f t="shared" si="69"/>
        <v>113.78999999999999</v>
      </c>
      <c r="AU41" s="6">
        <f t="shared" si="69"/>
        <v>86.73</v>
      </c>
      <c r="AV41" s="6">
        <f t="shared" si="69"/>
        <v>81.599999999999994</v>
      </c>
      <c r="AW41" s="6">
        <f t="shared" si="69"/>
        <v>97.56</v>
      </c>
      <c r="AX41" s="6">
        <f t="shared" si="69"/>
        <v>97.56</v>
      </c>
      <c r="AY41" s="6">
        <f t="shared" si="69"/>
        <v>97.56</v>
      </c>
      <c r="AZ41" s="6">
        <f t="shared" si="69"/>
        <v>97.56</v>
      </c>
      <c r="BA41" s="6">
        <f>+BA39+BA40</f>
        <v>97.56</v>
      </c>
      <c r="BB41" s="6"/>
    </row>
    <row r="42" spans="2:67" x14ac:dyDescent="0.25">
      <c r="AC42" s="8">
        <f t="shared" ref="AC42" si="70">+AC41+AP41</f>
        <v>814.44999999999993</v>
      </c>
      <c r="AD42" s="8">
        <f t="shared" ref="AD42" si="71">+AD41+AQ41</f>
        <v>814.44999999999993</v>
      </c>
      <c r="AE42" s="8">
        <f t="shared" ref="AE42" si="72">+AE41+AR41</f>
        <v>814.44999999999993</v>
      </c>
      <c r="AF42" s="8">
        <f t="shared" ref="AF42:AG42" si="73">+AF41+AS41</f>
        <v>814.44999999999993</v>
      </c>
      <c r="AG42" s="8">
        <f t="shared" si="73"/>
        <v>814.44999999999993</v>
      </c>
      <c r="AH42" s="8">
        <f>+AH41+AU41</f>
        <v>654.45000000000005</v>
      </c>
      <c r="AI42" s="8">
        <f t="shared" ref="AI42:AN42" si="74">+AI41+AV41</f>
        <v>735.38</v>
      </c>
      <c r="AJ42" s="8">
        <f t="shared" si="74"/>
        <v>753.7</v>
      </c>
      <c r="AK42" s="8">
        <f t="shared" si="74"/>
        <v>753.7</v>
      </c>
      <c r="AL42" s="8">
        <f t="shared" si="74"/>
        <v>753.7</v>
      </c>
      <c r="AM42" s="8">
        <f t="shared" si="74"/>
        <v>753.7</v>
      </c>
      <c r="AN42" s="8">
        <f t="shared" si="74"/>
        <v>753.7</v>
      </c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</row>
    <row r="43" spans="2:67" x14ac:dyDescent="0.25">
      <c r="N43" t="s">
        <v>85</v>
      </c>
      <c r="P43" s="8">
        <f t="shared" ref="P43" si="75">SUM(P39:P42)</f>
        <v>11561.83</v>
      </c>
      <c r="Q43" s="8">
        <f t="shared" ref="Q43" si="76">SUM(Q39:Q42)</f>
        <v>10862.77</v>
      </c>
      <c r="R43" s="8">
        <f t="shared" ref="R43" si="77">SUM(R39:R42)</f>
        <v>11051</v>
      </c>
      <c r="S43" s="8">
        <f t="shared" ref="S43:AA43" si="78">SUM(S39:S42)</f>
        <v>11051</v>
      </c>
      <c r="T43" s="8">
        <f t="shared" si="78"/>
        <v>11051</v>
      </c>
      <c r="U43" s="8">
        <f t="shared" si="78"/>
        <v>9559.44</v>
      </c>
      <c r="V43" s="8">
        <f t="shared" si="78"/>
        <v>10655.720000000001</v>
      </c>
      <c r="W43" s="8">
        <f t="shared" si="78"/>
        <v>10655.720000000001</v>
      </c>
      <c r="X43" s="8">
        <f t="shared" si="78"/>
        <v>10460.240000000002</v>
      </c>
      <c r="Y43" s="8">
        <f t="shared" si="78"/>
        <v>11961.939999999999</v>
      </c>
      <c r="Z43" s="8">
        <f t="shared" si="78"/>
        <v>10373.660000000002</v>
      </c>
      <c r="AA43" s="8">
        <f t="shared" si="78"/>
        <v>7428.2450000000008</v>
      </c>
      <c r="AB43" t="s">
        <v>51</v>
      </c>
      <c r="AC43" s="6">
        <v>814.45</v>
      </c>
      <c r="AD43" s="6">
        <v>814.45</v>
      </c>
      <c r="AE43" s="6">
        <v>814.45</v>
      </c>
      <c r="AF43" s="6">
        <v>814.45</v>
      </c>
      <c r="AG43" s="6">
        <v>814.45</v>
      </c>
      <c r="AH43" s="6">
        <v>654.45000000000005</v>
      </c>
      <c r="AI43" s="6">
        <v>751.7</v>
      </c>
      <c r="AJ43" s="6">
        <v>753.7</v>
      </c>
      <c r="AK43" s="6">
        <v>753.7</v>
      </c>
      <c r="AL43" s="6">
        <v>753.7</v>
      </c>
      <c r="AM43" s="6">
        <v>753.7</v>
      </c>
      <c r="AN43" s="6">
        <v>753.7</v>
      </c>
      <c r="AO43" s="6"/>
      <c r="AP43" s="6"/>
      <c r="AQ43" s="6"/>
      <c r="AR43" s="6"/>
    </row>
    <row r="44" spans="2:67" x14ac:dyDescent="0.25">
      <c r="N44" t="s">
        <v>86</v>
      </c>
      <c r="P44" s="8">
        <f>P36-P43</f>
        <v>0</v>
      </c>
      <c r="Q44" s="8">
        <f t="shared" ref="Q44:AA44" si="79">Q36-Q43</f>
        <v>0</v>
      </c>
      <c r="R44" s="8">
        <f t="shared" si="79"/>
        <v>0</v>
      </c>
      <c r="S44" s="8">
        <f t="shared" si="79"/>
        <v>0</v>
      </c>
      <c r="T44" s="8">
        <f t="shared" si="79"/>
        <v>0</v>
      </c>
      <c r="U44" s="8">
        <f t="shared" si="79"/>
        <v>0</v>
      </c>
      <c r="V44" s="8">
        <f t="shared" si="79"/>
        <v>0</v>
      </c>
      <c r="W44" s="8">
        <f t="shared" si="79"/>
        <v>0</v>
      </c>
      <c r="X44" s="8">
        <f t="shared" si="79"/>
        <v>0</v>
      </c>
      <c r="Y44" s="8">
        <f t="shared" si="79"/>
        <v>0</v>
      </c>
      <c r="Z44" s="8">
        <f t="shared" si="79"/>
        <v>0</v>
      </c>
      <c r="AA44" s="8">
        <f t="shared" si="79"/>
        <v>0</v>
      </c>
      <c r="AB44" t="s">
        <v>86</v>
      </c>
      <c r="AC44" s="6">
        <f t="shared" ref="AC44" si="80">AC43-AC42</f>
        <v>0</v>
      </c>
      <c r="AD44" s="6">
        <f t="shared" ref="AD44" si="81">AD43-AD42</f>
        <v>0</v>
      </c>
      <c r="AE44" s="6">
        <f t="shared" ref="AE44" si="82">AE43-AE42</f>
        <v>0</v>
      </c>
      <c r="AF44" s="6">
        <f t="shared" ref="AF44:AH44" si="83">AF43-AF42</f>
        <v>0</v>
      </c>
      <c r="AG44" s="6">
        <f t="shared" si="83"/>
        <v>0</v>
      </c>
      <c r="AH44" s="6">
        <f t="shared" si="83"/>
        <v>0</v>
      </c>
      <c r="AI44" s="6">
        <f>AI43-AI42</f>
        <v>16.32000000000005</v>
      </c>
      <c r="AJ44" s="6">
        <f t="shared" ref="AJ44:AN44" si="84">AJ43-AJ42</f>
        <v>0</v>
      </c>
      <c r="AK44" s="6">
        <f t="shared" si="84"/>
        <v>0</v>
      </c>
      <c r="AL44" s="6">
        <f t="shared" si="84"/>
        <v>0</v>
      </c>
      <c r="AM44" s="6">
        <f t="shared" si="84"/>
        <v>0</v>
      </c>
      <c r="AN44" s="6">
        <f t="shared" si="84"/>
        <v>0</v>
      </c>
      <c r="AO44" s="6"/>
      <c r="AP44" s="6"/>
      <c r="AQ44" s="6"/>
      <c r="AR44" s="6"/>
    </row>
    <row r="45" spans="2:67" x14ac:dyDescent="0.25"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</row>
    <row r="46" spans="2:67" x14ac:dyDescent="0.25"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</row>
    <row r="47" spans="2:67" x14ac:dyDescent="0.25"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</row>
  </sheetData>
  <mergeCells count="2">
    <mergeCell ref="G5:I5"/>
    <mergeCell ref="P5:AQ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Benefit Detail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McArtin</dc:creator>
  <cp:lastModifiedBy>Jeanne Kearby</cp:lastModifiedBy>
  <cp:lastPrinted>2018-04-19T21:11:20Z</cp:lastPrinted>
  <dcterms:created xsi:type="dcterms:W3CDTF">2018-04-19T14:07:28Z</dcterms:created>
  <dcterms:modified xsi:type="dcterms:W3CDTF">2018-04-26T16:27:18Z</dcterms:modified>
</cp:coreProperties>
</file>